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lborglin\Personal\"/>
    </mc:Choice>
  </mc:AlternateContent>
  <xr:revisionPtr revIDLastSave="0" documentId="13_ncr:1_{1092AAA8-C849-4048-99A5-021C40DAB6E9}" xr6:coauthVersionLast="45" xr6:coauthVersionMax="45" xr10:uidLastSave="{00000000-0000-0000-0000-000000000000}"/>
  <bookViews>
    <workbookView xWindow="-120" yWindow="-120" windowWidth="51840" windowHeight="21240" activeTab="8" xr2:uid="{5B67E443-D098-46BD-B8D4-5B2AFFEF122C}"/>
  </bookViews>
  <sheets>
    <sheet name="Records" sheetId="1" r:id="rId1"/>
    <sheet name="Master Record (To Filter)" sheetId="7" r:id="rId2"/>
    <sheet name="Pivot" sheetId="20" r:id="rId3"/>
    <sheet name="Weekly Data" sheetId="15" r:id="rId4"/>
    <sheet name="2020 Data" sheetId="14" r:id="rId5"/>
    <sheet name="2019 Data" sheetId="2" r:id="rId6"/>
    <sheet name="2018 Data" sheetId="9" r:id="rId7"/>
    <sheet name="2017 Data" sheetId="17" r:id="rId8"/>
    <sheet name="2016 Data" sheetId="19" r:id="rId9"/>
    <sheet name="Sheet10" sheetId="16" r:id="rId10"/>
    <sheet name="Master Record (formulas)" sheetId="3" r:id="rId11"/>
  </sheets>
  <definedNames>
    <definedName name="_xlnm._FilterDatabase" localSheetId="10" hidden="1">'Master Record (formulas)'!$A$1:$N$22</definedName>
    <definedName name="_xlnm._FilterDatabase" localSheetId="1" hidden="1">'Master Record (To Filter)'!$A$1:$P$47</definedName>
    <definedName name="_xlnm._FilterDatabase" localSheetId="9" hidden="1">Sheet10!$A$1:$D$391</definedName>
  </definedNames>
  <calcPr calcId="191029"/>
  <pivotCaches>
    <pivotCache cacheId="0"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19" l="1"/>
  <c r="D16" i="19"/>
  <c r="E16" i="19"/>
  <c r="F16" i="19"/>
  <c r="G16" i="19"/>
  <c r="H16" i="19"/>
  <c r="I16" i="19"/>
  <c r="J16" i="19"/>
  <c r="K16" i="19"/>
  <c r="L16" i="19"/>
  <c r="M16" i="19"/>
  <c r="N16" i="19"/>
  <c r="B16" i="19"/>
  <c r="J11" i="7" l="1"/>
  <c r="J49" i="7"/>
  <c r="J21" i="7"/>
  <c r="J57" i="7"/>
  <c r="J28" i="7"/>
  <c r="J30" i="7"/>
  <c r="J27" i="7"/>
  <c r="J10" i="7"/>
  <c r="J19" i="7"/>
  <c r="J47" i="7"/>
  <c r="J8" i="7"/>
  <c r="J15" i="7"/>
  <c r="J14" i="7"/>
  <c r="J29" i="7"/>
  <c r="J26" i="7"/>
  <c r="J24" i="7"/>
  <c r="J7" i="7"/>
  <c r="J9" i="7"/>
  <c r="J3" i="7"/>
  <c r="J20" i="7"/>
  <c r="J5" i="7"/>
  <c r="J40" i="7"/>
  <c r="J41" i="7"/>
  <c r="J18" i="7"/>
  <c r="J56" i="7"/>
  <c r="J39" i="7"/>
  <c r="J17" i="7"/>
  <c r="J38" i="7"/>
  <c r="J25" i="7"/>
  <c r="J48" i="7"/>
  <c r="J45" i="7"/>
  <c r="J4" i="7"/>
  <c r="J55" i="7"/>
  <c r="J16" i="7"/>
  <c r="J46" i="7"/>
  <c r="J53" i="7"/>
  <c r="J37" i="7"/>
  <c r="J44" i="7"/>
  <c r="J6" i="7"/>
  <c r="J52" i="7"/>
  <c r="J54" i="7"/>
  <c r="J35" i="7"/>
  <c r="J36" i="7"/>
  <c r="J23" i="7"/>
  <c r="J51" i="7"/>
  <c r="J50" i="7"/>
  <c r="J43" i="7"/>
  <c r="J12" i="7"/>
  <c r="J33" i="7"/>
  <c r="J32" i="7"/>
  <c r="J13" i="7"/>
  <c r="J42" i="7"/>
  <c r="J2" i="7"/>
  <c r="J34" i="7"/>
  <c r="J22" i="7"/>
  <c r="J31" i="7"/>
  <c r="M11" i="3"/>
  <c r="N11" i="3" s="1"/>
  <c r="M10" i="3"/>
  <c r="N10" i="3" s="1"/>
  <c r="M9" i="3"/>
  <c r="N9" i="3" s="1"/>
  <c r="M8" i="3"/>
  <c r="N8" i="3" s="1"/>
  <c r="M7" i="3"/>
  <c r="N7" i="3" s="1"/>
  <c r="M6" i="3"/>
  <c r="N6" i="3" s="1"/>
  <c r="M5" i="3"/>
  <c r="N5" i="3" s="1"/>
  <c r="M4" i="3"/>
  <c r="M3" i="3"/>
  <c r="N3" i="3" s="1"/>
  <c r="M2" i="3"/>
  <c r="N2" i="3" s="1"/>
  <c r="K3" i="3"/>
  <c r="K4" i="3"/>
  <c r="K5" i="3"/>
  <c r="K6" i="3"/>
  <c r="K7" i="3"/>
  <c r="K8" i="3"/>
  <c r="K9" i="3"/>
  <c r="K10" i="3"/>
  <c r="K11" i="3"/>
  <c r="K2" i="3"/>
  <c r="L2" i="3" s="1"/>
  <c r="G8" i="3"/>
  <c r="H8" i="3" s="1"/>
  <c r="G7" i="3"/>
  <c r="H7" i="3" s="1"/>
  <c r="G5" i="3"/>
  <c r="H5" i="3" s="1"/>
  <c r="L5" i="3" s="1"/>
  <c r="G6" i="3"/>
  <c r="G3" i="3"/>
  <c r="G2" i="3"/>
  <c r="G4" i="3"/>
  <c r="H4" i="3" s="1"/>
  <c r="L4" i="3" s="1"/>
  <c r="G10" i="3"/>
  <c r="H10" i="3" s="1"/>
  <c r="G11" i="3"/>
  <c r="G9" i="3"/>
  <c r="H9" i="3" s="1"/>
  <c r="L9" i="3" s="1"/>
  <c r="F9" i="3"/>
  <c r="F2" i="3"/>
  <c r="F3" i="3"/>
  <c r="F4" i="3"/>
  <c r="F5" i="3"/>
  <c r="F6" i="3"/>
  <c r="F7" i="3"/>
  <c r="F8" i="3"/>
  <c r="F10" i="3"/>
  <c r="F11" i="3"/>
  <c r="H2" i="3"/>
  <c r="H3" i="3"/>
  <c r="H6" i="3"/>
  <c r="H11" i="3"/>
  <c r="N4" i="3"/>
  <c r="T11" i="19"/>
  <c r="C14" i="19"/>
  <c r="D14" i="19"/>
  <c r="E14" i="19"/>
  <c r="F14" i="19"/>
  <c r="G14" i="19"/>
  <c r="H14" i="19"/>
  <c r="I14" i="19"/>
  <c r="J14" i="19"/>
  <c r="K14" i="19"/>
  <c r="L14" i="19"/>
  <c r="M14" i="19"/>
  <c r="N14" i="19"/>
  <c r="B14" i="19"/>
  <c r="N15" i="19"/>
  <c r="M15" i="19"/>
  <c r="L15" i="19"/>
  <c r="K15" i="19"/>
  <c r="J15" i="19"/>
  <c r="I15" i="19"/>
  <c r="H15" i="19"/>
  <c r="G15" i="19"/>
  <c r="F15" i="19"/>
  <c r="E15" i="19"/>
  <c r="D15" i="19"/>
  <c r="C15" i="19"/>
  <c r="B15" i="19"/>
  <c r="T10" i="19"/>
  <c r="P10" i="19"/>
  <c r="Q10" i="19" s="1"/>
  <c r="T9" i="19"/>
  <c r="P9" i="19"/>
  <c r="Q9" i="19" s="1"/>
  <c r="T8" i="19"/>
  <c r="P8" i="19"/>
  <c r="Q8" i="19" s="1"/>
  <c r="T7" i="19"/>
  <c r="P7" i="19"/>
  <c r="Q7" i="19" s="1"/>
  <c r="T6" i="19"/>
  <c r="P6" i="19"/>
  <c r="Q6" i="19" s="1"/>
  <c r="T5" i="19"/>
  <c r="P5" i="19"/>
  <c r="Q5" i="19" s="1"/>
  <c r="T4" i="19"/>
  <c r="P4" i="19"/>
  <c r="Q4" i="19" s="1"/>
  <c r="T3" i="19"/>
  <c r="P3" i="19"/>
  <c r="Q3" i="19" s="1"/>
  <c r="L3" i="3" l="1"/>
  <c r="L7" i="3"/>
  <c r="L11" i="3"/>
  <c r="L10" i="3"/>
  <c r="L8" i="3"/>
  <c r="L6" i="3"/>
  <c r="R8" i="19"/>
  <c r="R7" i="19"/>
  <c r="R10" i="19"/>
  <c r="R6" i="19"/>
  <c r="R5" i="19"/>
  <c r="R4" i="19"/>
  <c r="R3" i="19"/>
  <c r="R9" i="19"/>
  <c r="P14" i="19"/>
  <c r="Q14" i="19" s="1"/>
  <c r="N16" i="17"/>
  <c r="M16" i="17"/>
  <c r="L16" i="17"/>
  <c r="K16" i="17"/>
  <c r="J16" i="17"/>
  <c r="I16" i="17"/>
  <c r="H16" i="17"/>
  <c r="G16" i="17"/>
  <c r="F16" i="17"/>
  <c r="E16" i="17"/>
  <c r="D16" i="17"/>
  <c r="C16" i="17"/>
  <c r="B16" i="17"/>
  <c r="N15" i="17"/>
  <c r="M15" i="17"/>
  <c r="L15" i="17"/>
  <c r="K15" i="17"/>
  <c r="J15" i="17"/>
  <c r="I15" i="17"/>
  <c r="H15" i="17"/>
  <c r="G15" i="17"/>
  <c r="F15" i="17"/>
  <c r="E15" i="17"/>
  <c r="D15" i="17"/>
  <c r="C15" i="17"/>
  <c r="B15" i="17"/>
  <c r="N14" i="17"/>
  <c r="M14" i="17"/>
  <c r="L14" i="17"/>
  <c r="K14" i="17"/>
  <c r="J14" i="17"/>
  <c r="I14" i="17"/>
  <c r="H14" i="17"/>
  <c r="G14" i="17"/>
  <c r="F14" i="17"/>
  <c r="E14" i="17"/>
  <c r="D14" i="17"/>
  <c r="C14" i="17"/>
  <c r="B14" i="17"/>
  <c r="P12" i="17"/>
  <c r="Q12" i="17" s="1"/>
  <c r="T11" i="17"/>
  <c r="P11" i="17"/>
  <c r="Q11" i="17" s="1"/>
  <c r="T10" i="17"/>
  <c r="P10" i="17"/>
  <c r="Q10" i="17" s="1"/>
  <c r="T9" i="17"/>
  <c r="P9" i="17"/>
  <c r="Q9" i="17" s="1"/>
  <c r="T8" i="17"/>
  <c r="P8" i="17"/>
  <c r="Q8" i="17" s="1"/>
  <c r="T7" i="17"/>
  <c r="P7" i="17"/>
  <c r="Q7" i="17" s="1"/>
  <c r="T6" i="17"/>
  <c r="P6" i="17"/>
  <c r="Q6" i="17" s="1"/>
  <c r="T5" i="17"/>
  <c r="P5" i="17"/>
  <c r="Q5" i="17" s="1"/>
  <c r="T4" i="17"/>
  <c r="P4" i="17"/>
  <c r="Q4" i="17" s="1"/>
  <c r="T3" i="17"/>
  <c r="P3" i="17"/>
  <c r="Q3" i="17" s="1"/>
  <c r="A366" i="16"/>
  <c r="A367" i="16"/>
  <c r="N16" i="14"/>
  <c r="M16" i="14"/>
  <c r="L16" i="14"/>
  <c r="K16" i="14"/>
  <c r="J16" i="14"/>
  <c r="I16" i="14"/>
  <c r="H16" i="14"/>
  <c r="G16" i="14"/>
  <c r="F16" i="14"/>
  <c r="E16" i="14"/>
  <c r="D16" i="14"/>
  <c r="C16" i="14"/>
  <c r="B16" i="14"/>
  <c r="N15" i="14"/>
  <c r="M15" i="14"/>
  <c r="L15" i="14"/>
  <c r="K15" i="14"/>
  <c r="J15" i="14"/>
  <c r="I15" i="14"/>
  <c r="H15" i="14"/>
  <c r="G15" i="14"/>
  <c r="F15" i="14"/>
  <c r="E15" i="14"/>
  <c r="D15" i="14"/>
  <c r="C15" i="14"/>
  <c r="B15" i="14"/>
  <c r="N14" i="14"/>
  <c r="M14" i="14"/>
  <c r="L14" i="14"/>
  <c r="K14" i="14"/>
  <c r="J14" i="14"/>
  <c r="I14" i="14"/>
  <c r="H14" i="14"/>
  <c r="G14" i="14"/>
  <c r="F14" i="14"/>
  <c r="E14" i="14"/>
  <c r="D14" i="14"/>
  <c r="C14" i="14"/>
  <c r="B14" i="14"/>
  <c r="P12" i="14"/>
  <c r="Q12" i="14" s="1"/>
  <c r="T11" i="14"/>
  <c r="P11" i="14"/>
  <c r="Q11" i="14" s="1"/>
  <c r="T10" i="14"/>
  <c r="P10" i="14"/>
  <c r="Q10" i="14" s="1"/>
  <c r="T9" i="14"/>
  <c r="P9" i="14"/>
  <c r="Q9" i="14" s="1"/>
  <c r="T8" i="14"/>
  <c r="P8" i="14"/>
  <c r="Q8" i="14" s="1"/>
  <c r="T7" i="14"/>
  <c r="P7" i="14"/>
  <c r="Q7" i="14" s="1"/>
  <c r="T6" i="14"/>
  <c r="P6" i="14"/>
  <c r="Q6" i="14" s="1"/>
  <c r="T5" i="14"/>
  <c r="P5" i="14"/>
  <c r="Q5" i="14" s="1"/>
  <c r="T4" i="14"/>
  <c r="P4" i="14"/>
  <c r="Q4" i="14" s="1"/>
  <c r="T3" i="14"/>
  <c r="P3" i="14"/>
  <c r="Q3" i="14" s="1"/>
  <c r="N16" i="9"/>
  <c r="M16" i="9"/>
  <c r="L16" i="9"/>
  <c r="K16" i="9"/>
  <c r="J16" i="9"/>
  <c r="I16" i="9"/>
  <c r="H16" i="9"/>
  <c r="G16" i="9"/>
  <c r="F16" i="9"/>
  <c r="E16" i="9"/>
  <c r="D16" i="9"/>
  <c r="C16" i="9"/>
  <c r="B16" i="9"/>
  <c r="N15" i="9"/>
  <c r="M15" i="9"/>
  <c r="L15" i="9"/>
  <c r="K15" i="9"/>
  <c r="J15" i="9"/>
  <c r="I15" i="9"/>
  <c r="H15" i="9"/>
  <c r="G15" i="9"/>
  <c r="F15" i="9"/>
  <c r="E15" i="9"/>
  <c r="D15" i="9"/>
  <c r="C15" i="9"/>
  <c r="B15" i="9"/>
  <c r="N14" i="9"/>
  <c r="M14" i="9"/>
  <c r="L14" i="9"/>
  <c r="K14" i="9"/>
  <c r="J14" i="9"/>
  <c r="I14" i="9"/>
  <c r="H14" i="9"/>
  <c r="G14" i="9"/>
  <c r="F14" i="9"/>
  <c r="E14" i="9"/>
  <c r="D14" i="9"/>
  <c r="C14" i="9"/>
  <c r="B14" i="9"/>
  <c r="P12" i="9"/>
  <c r="Q12" i="9" s="1"/>
  <c r="T11" i="9"/>
  <c r="P11" i="9"/>
  <c r="Q11" i="9" s="1"/>
  <c r="T10" i="9"/>
  <c r="P10" i="9"/>
  <c r="Q10" i="9" s="1"/>
  <c r="T9" i="9"/>
  <c r="P9" i="9"/>
  <c r="Q9" i="9" s="1"/>
  <c r="T8" i="9"/>
  <c r="P8" i="9"/>
  <c r="Q8" i="9" s="1"/>
  <c r="T7" i="9"/>
  <c r="P7" i="9"/>
  <c r="Q7" i="9" s="1"/>
  <c r="T6" i="9"/>
  <c r="P6" i="9"/>
  <c r="Q6" i="9" s="1"/>
  <c r="T5" i="9"/>
  <c r="P5" i="9"/>
  <c r="Q5" i="9" s="1"/>
  <c r="T4" i="9"/>
  <c r="P4" i="9"/>
  <c r="Q4" i="9" s="1"/>
  <c r="T3" i="9"/>
  <c r="P3" i="9"/>
  <c r="Q3" i="9" s="1"/>
  <c r="F55" i="3"/>
  <c r="F56" i="3"/>
  <c r="F57" i="3"/>
  <c r="F58" i="3"/>
  <c r="F59" i="3"/>
  <c r="F60" i="3"/>
  <c r="F61" i="3"/>
  <c r="F62" i="3"/>
  <c r="E55" i="3"/>
  <c r="E56" i="3"/>
  <c r="E57" i="3"/>
  <c r="E58" i="3"/>
  <c r="E59" i="3"/>
  <c r="E60" i="3"/>
  <c r="E61" i="3"/>
  <c r="E62" i="3"/>
  <c r="M62" i="3"/>
  <c r="N62" i="3" s="1"/>
  <c r="M61" i="3"/>
  <c r="N61" i="3" s="1"/>
  <c r="M60" i="3"/>
  <c r="N60" i="3" s="1"/>
  <c r="M59" i="3"/>
  <c r="N59" i="3" s="1"/>
  <c r="M58" i="3"/>
  <c r="N58" i="3" s="1"/>
  <c r="M57" i="3"/>
  <c r="N57" i="3" s="1"/>
  <c r="M56" i="3"/>
  <c r="N56" i="3" s="1"/>
  <c r="M55" i="3"/>
  <c r="N55" i="3" s="1"/>
  <c r="K62" i="3"/>
  <c r="H55" i="3"/>
  <c r="K55" i="3" s="1"/>
  <c r="H56" i="3"/>
  <c r="H57" i="3"/>
  <c r="H58" i="3"/>
  <c r="H59" i="3"/>
  <c r="L59" i="3" s="1"/>
  <c r="H60" i="3"/>
  <c r="H61" i="3"/>
  <c r="K59" i="3" s="1"/>
  <c r="H62" i="3"/>
  <c r="L62" i="3" s="1"/>
  <c r="B40" i="1" l="1"/>
  <c r="E40" i="1" s="1"/>
  <c r="B55" i="1"/>
  <c r="B54" i="1"/>
  <c r="B53" i="1"/>
  <c r="B56" i="1"/>
  <c r="B57" i="1"/>
  <c r="L60" i="3"/>
  <c r="K61" i="3"/>
  <c r="L61" i="3" s="1"/>
  <c r="K60" i="3"/>
  <c r="K58" i="3"/>
  <c r="L58" i="3" s="1"/>
  <c r="K57" i="3"/>
  <c r="L57" i="3" s="1"/>
  <c r="K56" i="3"/>
  <c r="L56" i="3" s="1"/>
  <c r="L55" i="3"/>
  <c r="B37" i="1"/>
  <c r="E37" i="1" s="1"/>
  <c r="B38" i="1"/>
  <c r="E38" i="1" s="1"/>
  <c r="B39" i="1"/>
  <c r="E39" i="1" s="1"/>
  <c r="B41" i="1"/>
  <c r="E41" i="1" s="1"/>
  <c r="P14" i="17"/>
  <c r="Q14" i="17" s="1"/>
  <c r="R8" i="17"/>
  <c r="R11" i="17"/>
  <c r="R5" i="17"/>
  <c r="R12" i="17"/>
  <c r="R6" i="17"/>
  <c r="R9" i="17"/>
  <c r="R3" i="17"/>
  <c r="R7" i="17"/>
  <c r="R10" i="17"/>
  <c r="R4" i="17"/>
  <c r="R8" i="14"/>
  <c r="P14" i="14"/>
  <c r="Q14" i="14" s="1"/>
  <c r="R12" i="14"/>
  <c r="R6" i="14"/>
  <c r="R9" i="14"/>
  <c r="R3" i="14"/>
  <c r="R11" i="14"/>
  <c r="R5" i="14"/>
  <c r="R10" i="14"/>
  <c r="R4" i="14"/>
  <c r="R7" i="14"/>
  <c r="R3" i="9"/>
  <c r="R4" i="9"/>
  <c r="P14" i="9"/>
  <c r="Q14" i="9" s="1"/>
  <c r="R5" i="9"/>
  <c r="R6" i="9"/>
  <c r="R7" i="9"/>
  <c r="R8" i="9"/>
  <c r="R12" i="9"/>
  <c r="R9" i="9"/>
  <c r="R10" i="9"/>
  <c r="R11" i="9"/>
  <c r="F14" i="3"/>
  <c r="F15" i="3"/>
  <c r="F16" i="3"/>
  <c r="F17" i="3"/>
  <c r="F18" i="3"/>
  <c r="F19" i="3"/>
  <c r="F20" i="3"/>
  <c r="F21" i="3"/>
  <c r="F22" i="3"/>
  <c r="F24" i="3"/>
  <c r="F25" i="3"/>
  <c r="F26" i="3"/>
  <c r="F27" i="3"/>
  <c r="F28" i="3"/>
  <c r="F29" i="3"/>
  <c r="F30" i="3"/>
  <c r="F31" i="3"/>
  <c r="F32" i="3"/>
  <c r="F33" i="3"/>
  <c r="F35" i="3"/>
  <c r="F36" i="3"/>
  <c r="F37" i="3"/>
  <c r="F38" i="3"/>
  <c r="F39" i="3"/>
  <c r="F40" i="3"/>
  <c r="F41" i="3"/>
  <c r="F42" i="3"/>
  <c r="F43" i="3"/>
  <c r="F44" i="3"/>
  <c r="F46" i="3"/>
  <c r="F47" i="3"/>
  <c r="F48" i="3"/>
  <c r="F49" i="3"/>
  <c r="F50" i="3"/>
  <c r="F51" i="3"/>
  <c r="F52" i="3"/>
  <c r="F53" i="3"/>
  <c r="F13" i="3"/>
  <c r="N48" i="3"/>
  <c r="M53" i="3"/>
  <c r="N53" i="3" s="1"/>
  <c r="M52" i="3"/>
  <c r="N52" i="3" s="1"/>
  <c r="M51" i="3"/>
  <c r="N51" i="3" s="1"/>
  <c r="M50" i="3"/>
  <c r="N50" i="3" s="1"/>
  <c r="M49" i="3"/>
  <c r="N49" i="3" s="1"/>
  <c r="M48" i="3"/>
  <c r="M47" i="3"/>
  <c r="N47" i="3" s="1"/>
  <c r="M46" i="3"/>
  <c r="N46" i="3" s="1"/>
  <c r="H46" i="3"/>
  <c r="H47" i="3"/>
  <c r="H48" i="3"/>
  <c r="H49" i="3"/>
  <c r="H50" i="3"/>
  <c r="H51" i="3"/>
  <c r="H52" i="3"/>
  <c r="H53" i="3"/>
  <c r="E46" i="3"/>
  <c r="E47" i="3"/>
  <c r="E48" i="3"/>
  <c r="E49" i="3"/>
  <c r="E50" i="3"/>
  <c r="E51" i="3"/>
  <c r="E52" i="3"/>
  <c r="E53" i="3"/>
  <c r="M44" i="3"/>
  <c r="N44" i="3" s="1"/>
  <c r="M43" i="3"/>
  <c r="N43" i="3" s="1"/>
  <c r="M42" i="3"/>
  <c r="N42" i="3" s="1"/>
  <c r="M41" i="3"/>
  <c r="N41" i="3" s="1"/>
  <c r="M40" i="3"/>
  <c r="N40" i="3" s="1"/>
  <c r="M39" i="3"/>
  <c r="N39" i="3" s="1"/>
  <c r="M38" i="3"/>
  <c r="N38" i="3" s="1"/>
  <c r="M37" i="3"/>
  <c r="N37" i="3" s="1"/>
  <c r="M36" i="3"/>
  <c r="N36" i="3" s="1"/>
  <c r="M35" i="3"/>
  <c r="N35" i="3" s="1"/>
  <c r="H35" i="3"/>
  <c r="H36" i="3"/>
  <c r="H37" i="3"/>
  <c r="H38" i="3"/>
  <c r="H39" i="3"/>
  <c r="H40" i="3"/>
  <c r="H41" i="3"/>
  <c r="H42" i="3"/>
  <c r="H43" i="3"/>
  <c r="H44" i="3"/>
  <c r="E36" i="3"/>
  <c r="E37" i="3"/>
  <c r="E38" i="3"/>
  <c r="E39" i="3"/>
  <c r="E40" i="3"/>
  <c r="E41" i="3"/>
  <c r="E42" i="3"/>
  <c r="E43" i="3"/>
  <c r="E44" i="3"/>
  <c r="E35" i="3"/>
  <c r="M33" i="3"/>
  <c r="N33" i="3" s="1"/>
  <c r="M32" i="3"/>
  <c r="N32" i="3" s="1"/>
  <c r="M31" i="3"/>
  <c r="N31" i="3" s="1"/>
  <c r="M30" i="3"/>
  <c r="N30" i="3" s="1"/>
  <c r="M29" i="3"/>
  <c r="N29" i="3" s="1"/>
  <c r="M28" i="3"/>
  <c r="N28" i="3" s="1"/>
  <c r="M27" i="3"/>
  <c r="N27" i="3" s="1"/>
  <c r="M26" i="3"/>
  <c r="N26" i="3" s="1"/>
  <c r="M25" i="3"/>
  <c r="N25" i="3" s="1"/>
  <c r="M24" i="3"/>
  <c r="N24" i="3" s="1"/>
  <c r="M22" i="3"/>
  <c r="N22" i="3" s="1"/>
  <c r="M21" i="3"/>
  <c r="N21" i="3" s="1"/>
  <c r="M20" i="3"/>
  <c r="N20" i="3" s="1"/>
  <c r="M19" i="3"/>
  <c r="N19" i="3" s="1"/>
  <c r="M18" i="3"/>
  <c r="N18" i="3" s="1"/>
  <c r="M17" i="3"/>
  <c r="N17" i="3" s="1"/>
  <c r="M16" i="3"/>
  <c r="N16" i="3" s="1"/>
  <c r="M15" i="3"/>
  <c r="N15" i="3" s="1"/>
  <c r="M14" i="3"/>
  <c r="N14" i="3" s="1"/>
  <c r="M13" i="3"/>
  <c r="N13" i="3" s="1"/>
  <c r="H14" i="3"/>
  <c r="H15" i="3"/>
  <c r="H16" i="3"/>
  <c r="H17" i="3"/>
  <c r="H18" i="3"/>
  <c r="H19" i="3"/>
  <c r="H20" i="3"/>
  <c r="H21" i="3"/>
  <c r="H22" i="3"/>
  <c r="H24" i="3"/>
  <c r="H25" i="3"/>
  <c r="H26" i="3"/>
  <c r="H27" i="3"/>
  <c r="H28" i="3"/>
  <c r="H29" i="3"/>
  <c r="H30" i="3"/>
  <c r="H31" i="3"/>
  <c r="H32" i="3"/>
  <c r="H33" i="3"/>
  <c r="H13" i="3"/>
  <c r="E57" i="1" l="1"/>
  <c r="C57" i="1"/>
  <c r="D57" i="1" s="1"/>
  <c r="E56" i="1"/>
  <c r="C56" i="1"/>
  <c r="D56" i="1" s="1"/>
  <c r="E53" i="1"/>
  <c r="C53" i="1"/>
  <c r="D53" i="1" s="1"/>
  <c r="E54" i="1"/>
  <c r="C54" i="1"/>
  <c r="D54" i="1" s="1"/>
  <c r="E55" i="1"/>
  <c r="C55" i="1"/>
  <c r="D55" i="1" s="1"/>
  <c r="C40" i="1"/>
  <c r="D40" i="1" s="1"/>
  <c r="K13" i="3"/>
  <c r="K53" i="3"/>
  <c r="L53" i="3" s="1"/>
  <c r="K49" i="3"/>
  <c r="L49" i="3" s="1"/>
  <c r="C38" i="1"/>
  <c r="D38" i="1" s="1"/>
  <c r="C37" i="1"/>
  <c r="D37" i="1" s="1"/>
  <c r="C39" i="1"/>
  <c r="D39" i="1" s="1"/>
  <c r="C41" i="1"/>
  <c r="D41" i="1" s="1"/>
  <c r="K48" i="3"/>
  <c r="L48" i="3" s="1"/>
  <c r="K47" i="3"/>
  <c r="L47" i="3" s="1"/>
  <c r="K46" i="3"/>
  <c r="L46" i="3"/>
  <c r="K52" i="3"/>
  <c r="L52" i="3" s="1"/>
  <c r="K51" i="3"/>
  <c r="L51" i="3" s="1"/>
  <c r="K50" i="3"/>
  <c r="L50" i="3" s="1"/>
  <c r="K36" i="3"/>
  <c r="L36" i="3" s="1"/>
  <c r="K42" i="3"/>
  <c r="L42" i="3" s="1"/>
  <c r="K39" i="3"/>
  <c r="L39" i="3" s="1"/>
  <c r="K37" i="3"/>
  <c r="L37" i="3" s="1"/>
  <c r="K41" i="3"/>
  <c r="L41" i="3" s="1"/>
  <c r="K40" i="3"/>
  <c r="L40" i="3" s="1"/>
  <c r="K38" i="3"/>
  <c r="L38" i="3" s="1"/>
  <c r="K44" i="3"/>
  <c r="L44" i="3" s="1"/>
  <c r="K43" i="3"/>
  <c r="L43" i="3" s="1"/>
  <c r="K35" i="3"/>
  <c r="L35" i="3" s="1"/>
  <c r="K32" i="3"/>
  <c r="L32" i="3" s="1"/>
  <c r="K27" i="3"/>
  <c r="L27" i="3" s="1"/>
  <c r="K30" i="3"/>
  <c r="L30" i="3" s="1"/>
  <c r="K29" i="3"/>
  <c r="L29" i="3" s="1"/>
  <c r="K28" i="3"/>
  <c r="L28" i="3" s="1"/>
  <c r="K24" i="3"/>
  <c r="L24" i="3" s="1"/>
  <c r="K26" i="3"/>
  <c r="L26" i="3" s="1"/>
  <c r="K33" i="3"/>
  <c r="L33" i="3" s="1"/>
  <c r="K25" i="3"/>
  <c r="L25" i="3" s="1"/>
  <c r="K16" i="3"/>
  <c r="L16" i="3" s="1"/>
  <c r="K31" i="3"/>
  <c r="L31" i="3" s="1"/>
  <c r="K18" i="3"/>
  <c r="L18" i="3" s="1"/>
  <c r="K17" i="3"/>
  <c r="L17" i="3" s="1"/>
  <c r="L13" i="3"/>
  <c r="K15" i="3"/>
  <c r="L15" i="3" s="1"/>
  <c r="K22" i="3"/>
  <c r="L22" i="3" s="1"/>
  <c r="K14" i="3"/>
  <c r="L14" i="3" s="1"/>
  <c r="K21" i="3"/>
  <c r="L21" i="3" s="1"/>
  <c r="K20" i="3"/>
  <c r="L20" i="3" s="1"/>
  <c r="K19" i="3"/>
  <c r="L19" i="3" s="1"/>
  <c r="N16" i="2"/>
  <c r="M16" i="2"/>
  <c r="L16" i="2"/>
  <c r="K16" i="2"/>
  <c r="J16" i="2"/>
  <c r="I16" i="2"/>
  <c r="H16" i="2"/>
  <c r="G16" i="2"/>
  <c r="F16" i="2"/>
  <c r="E16" i="2"/>
  <c r="D16" i="2"/>
  <c r="C16" i="2"/>
  <c r="B16" i="2"/>
  <c r="N15" i="2"/>
  <c r="M15" i="2"/>
  <c r="L15" i="2"/>
  <c r="K15" i="2"/>
  <c r="J15" i="2"/>
  <c r="I15" i="2"/>
  <c r="H15" i="2"/>
  <c r="G15" i="2"/>
  <c r="F15" i="2"/>
  <c r="E15" i="2"/>
  <c r="D15" i="2"/>
  <c r="C15" i="2"/>
  <c r="B15" i="2"/>
  <c r="N14" i="2"/>
  <c r="M14" i="2"/>
  <c r="L14" i="2"/>
  <c r="K14" i="2"/>
  <c r="J14" i="2"/>
  <c r="I14" i="2"/>
  <c r="H14" i="2"/>
  <c r="G14" i="2"/>
  <c r="F14" i="2"/>
  <c r="E14" i="2"/>
  <c r="D14" i="2"/>
  <c r="C14" i="2"/>
  <c r="B14" i="2"/>
  <c r="Q12" i="2"/>
  <c r="P12" i="2"/>
  <c r="T11" i="2"/>
  <c r="P11" i="2"/>
  <c r="Q11" i="2" s="1"/>
  <c r="T10" i="2"/>
  <c r="P10" i="2"/>
  <c r="Q10" i="2" s="1"/>
  <c r="T9" i="2"/>
  <c r="P9" i="2"/>
  <c r="Q9" i="2" s="1"/>
  <c r="T8" i="2"/>
  <c r="P8" i="2"/>
  <c r="Q8" i="2" s="1"/>
  <c r="T7" i="2"/>
  <c r="P7" i="2"/>
  <c r="Q7" i="2" s="1"/>
  <c r="T6" i="2"/>
  <c r="P6" i="2"/>
  <c r="Q6" i="2" s="1"/>
  <c r="T5" i="2"/>
  <c r="P5" i="2"/>
  <c r="Q5" i="2" s="1"/>
  <c r="T4" i="2"/>
  <c r="P4" i="2"/>
  <c r="Q4" i="2" s="1"/>
  <c r="T3" i="2"/>
  <c r="P3" i="2"/>
  <c r="Q3" i="2" s="1"/>
  <c r="R6" i="2" l="1"/>
  <c r="R10" i="2"/>
  <c r="R7" i="2"/>
  <c r="R4" i="2"/>
  <c r="R8" i="2"/>
  <c r="R12" i="2"/>
  <c r="R3" i="2"/>
  <c r="R11" i="2"/>
  <c r="R5" i="2"/>
  <c r="R9" i="2"/>
  <c r="P14" i="2"/>
  <c r="Q14" i="2" s="1"/>
</calcChain>
</file>

<file path=xl/sharedStrings.xml><?xml version="1.0" encoding="utf-8"?>
<sst xmlns="http://schemas.openxmlformats.org/spreadsheetml/2006/main" count="1323" uniqueCount="141">
  <si>
    <t>(10-3)</t>
  </si>
  <si>
    <t>Easy Money</t>
  </si>
  <si>
    <t>Best Team on Paper</t>
  </si>
  <si>
    <t>Ryan Bernier</t>
  </si>
  <si>
    <t>Devin Swiftney</t>
  </si>
  <si>
    <t>Kyle Beale</t>
  </si>
  <si>
    <t>Team Wood</t>
  </si>
  <si>
    <t>The Mighty O</t>
  </si>
  <si>
    <t>Team Borglin</t>
  </si>
  <si>
    <t>Duke</t>
  </si>
  <si>
    <t>Third Place</t>
  </si>
  <si>
    <t>Max Spampinato</t>
  </si>
  <si>
    <t>Luke Borglin</t>
  </si>
  <si>
    <t>Alex Borglin</t>
  </si>
  <si>
    <t>Jacob Okarski</t>
  </si>
  <si>
    <t>Kyle Wood</t>
  </si>
  <si>
    <t>Worst Record (Regular Season)</t>
  </si>
  <si>
    <t>Best Record (Regular Season)</t>
  </si>
  <si>
    <t>(0-13)</t>
  </si>
  <si>
    <t>(2-11)</t>
  </si>
  <si>
    <t>(3-10)</t>
  </si>
  <si>
    <t>Least Points (Season PPG)*</t>
  </si>
  <si>
    <t>Team 10</t>
  </si>
  <si>
    <t>The Sacko</t>
  </si>
  <si>
    <t>Charlie Rittner</t>
  </si>
  <si>
    <t>Most Points (Season PPG)</t>
  </si>
  <si>
    <t>Most Points (Single Game)</t>
  </si>
  <si>
    <t>Sexual Misconduct</t>
  </si>
  <si>
    <t>The O</t>
  </si>
  <si>
    <t>Bernie Brigade</t>
  </si>
  <si>
    <t>P.J. Perry</t>
  </si>
  <si>
    <t>Elite Eight 2019 Scoring</t>
  </si>
  <si>
    <t>Week 1</t>
  </si>
  <si>
    <t>Week 2</t>
  </si>
  <si>
    <t>Week 3</t>
  </si>
  <si>
    <t>Week 4</t>
  </si>
  <si>
    <t>Week 5</t>
  </si>
  <si>
    <t>Week 6</t>
  </si>
  <si>
    <t>Week 7</t>
  </si>
  <si>
    <t>Week 8</t>
  </si>
  <si>
    <t>Week 9</t>
  </si>
  <si>
    <t>Week 10</t>
  </si>
  <si>
    <t>Week 11</t>
  </si>
  <si>
    <t>Week 12</t>
  </si>
  <si>
    <t>Week 13</t>
  </si>
  <si>
    <t>Total Points</t>
  </si>
  <si>
    <t>PPG</t>
  </si>
  <si>
    <t>Team 1ce</t>
  </si>
  <si>
    <t>Chief Keef</t>
  </si>
  <si>
    <t>The Beef</t>
  </si>
  <si>
    <t>The Spamchise</t>
  </si>
  <si>
    <t>Risk it all Rittner</t>
  </si>
  <si>
    <t>BTOP</t>
  </si>
  <si>
    <t>Aw, Fuck</t>
  </si>
  <si>
    <t>Average</t>
  </si>
  <si>
    <t>High</t>
  </si>
  <si>
    <t>Low</t>
  </si>
  <si>
    <t>Losses</t>
  </si>
  <si>
    <t>Poon Squad</t>
  </si>
  <si>
    <t>Least Points (Single Game - Regular Season)</t>
  </si>
  <si>
    <t>Wins</t>
  </si>
  <si>
    <t>Points For</t>
  </si>
  <si>
    <t>Points Against</t>
  </si>
  <si>
    <t>(-5 thru 5)</t>
  </si>
  <si>
    <t>(5 thru 10)</t>
  </si>
  <si>
    <t>(10 thru 15)</t>
  </si>
  <si>
    <t>(15 thru 20)</t>
  </si>
  <si>
    <t>(-5 thru -10)</t>
  </si>
  <si>
    <t>(-10 thru -15)</t>
  </si>
  <si>
    <t>(-15 thru -20)</t>
  </si>
  <si>
    <t>(-20 thru -25)</t>
  </si>
  <si>
    <t>Luck Score</t>
  </si>
  <si>
    <t>Andrew Coburn</t>
  </si>
  <si>
    <t>Jordan Wiley</t>
  </si>
  <si>
    <t>Team</t>
  </si>
  <si>
    <t>Year</t>
  </si>
  <si>
    <t>Owner</t>
  </si>
  <si>
    <t>Luke</t>
  </si>
  <si>
    <t>PJ</t>
  </si>
  <si>
    <t>Jordan</t>
  </si>
  <si>
    <t>Coburn</t>
  </si>
  <si>
    <t>Jacob</t>
  </si>
  <si>
    <t>Spamp</t>
  </si>
  <si>
    <t>Charlie</t>
  </si>
  <si>
    <t>Devin</t>
  </si>
  <si>
    <t>Kyle</t>
  </si>
  <si>
    <t>Bernie</t>
  </si>
  <si>
    <t>Don Commish</t>
  </si>
  <si>
    <t>Final Standing</t>
  </si>
  <si>
    <t>Difference from league average</t>
  </si>
  <si>
    <t>Excpected Wins</t>
  </si>
  <si>
    <t>(-25 thru -30)</t>
  </si>
  <si>
    <t>(-30 thru -35)</t>
  </si>
  <si>
    <t>(20 thru 25)</t>
  </si>
  <si>
    <t>(25 thru 30)</t>
  </si>
  <si>
    <t>Row Labels</t>
  </si>
  <si>
    <t>Grand Total</t>
  </si>
  <si>
    <t>Best Team On Paper</t>
  </si>
  <si>
    <t>Dak Attack</t>
  </si>
  <si>
    <t>K. Beale</t>
  </si>
  <si>
    <t>Me? I'm Tight AF</t>
  </si>
  <si>
    <t>Win%</t>
  </si>
  <si>
    <t>Pulled Pork Nachos</t>
  </si>
  <si>
    <t>Suspension Squad</t>
  </si>
  <si>
    <t>Your Mom's Favorite Team</t>
  </si>
  <si>
    <t>League Average PPG</t>
  </si>
  <si>
    <t>Champion</t>
  </si>
  <si>
    <t>Irgin</t>
  </si>
  <si>
    <t>Elite Eight 2018 Scoring</t>
  </si>
  <si>
    <t>Empty Threats</t>
  </si>
  <si>
    <t>Elite Eight 2020 Scoring</t>
  </si>
  <si>
    <t>Points</t>
  </si>
  <si>
    <t xml:space="preserve">Team </t>
  </si>
  <si>
    <t>PJ Perry</t>
  </si>
  <si>
    <t>Max Spaminato</t>
  </si>
  <si>
    <t>Elite Eight 2017 Scoring</t>
  </si>
  <si>
    <t>Week</t>
  </si>
  <si>
    <t>PPG Rank</t>
  </si>
  <si>
    <t>Top Scores</t>
  </si>
  <si>
    <t>Vincent</t>
  </si>
  <si>
    <t>Vincent Kania</t>
  </si>
  <si>
    <t>Best Single Season Luck Score (Starting 2015)</t>
  </si>
  <si>
    <t>Worst Single Season Luck Score (Starting 2015)</t>
  </si>
  <si>
    <t>Average of Luck Score</t>
  </si>
  <si>
    <t>Active Owner's Average Luck Score (Since 2015)</t>
  </si>
  <si>
    <t>Active Owner's Win % (Since 2015)</t>
  </si>
  <si>
    <t>Average of Win%</t>
  </si>
  <si>
    <t>Point Differential</t>
  </si>
  <si>
    <t>Largest Point Differential</t>
  </si>
  <si>
    <t>*Record dates back to 2015 (the start of PPR)</t>
  </si>
  <si>
    <t>Least Points (Single Game - Regular Season)*</t>
  </si>
  <si>
    <r>
      <rPr>
        <b/>
        <i/>
        <sz val="11"/>
        <color theme="1"/>
        <rFont val="Calibri"/>
        <family val="2"/>
        <scheme val="minor"/>
      </rPr>
      <t>Luck Score:</t>
    </r>
    <r>
      <rPr>
        <i/>
        <sz val="11"/>
        <color theme="1"/>
        <rFont val="Calibri"/>
        <family val="2"/>
        <scheme val="minor"/>
      </rPr>
      <t xml:space="preserve"> Luck score takes your actual amount of wins subracted by you estimated amount of wins based on points for (so how many more or less wins you got based on PPG)</t>
    </r>
  </si>
  <si>
    <t>2018 Season</t>
  </si>
  <si>
    <t>2020 Season</t>
  </si>
  <si>
    <t>2019 Season</t>
  </si>
  <si>
    <t>2016 Season</t>
  </si>
  <si>
    <t>2015 Season</t>
  </si>
  <si>
    <t>Champions</t>
  </si>
  <si>
    <t>TBD</t>
  </si>
  <si>
    <t>Irgin Winners</t>
  </si>
  <si>
    <t>Your Moms Favorite Team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</si>
</sst>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11"/>
      <color rgb="FF797B7D"/>
      <name val="Calibri"/>
      <family val="2"/>
      <scheme val="minor"/>
    </font>
    <font>
      <sz val="11"/>
      <color rgb="FF0066CC"/>
      <name val="Calibri"/>
      <family val="2"/>
      <scheme val="minor"/>
    </font>
    <font>
      <sz val="11"/>
      <color rgb="FF009444"/>
      <name val="Calibri"/>
      <family val="2"/>
      <scheme val="minor"/>
    </font>
    <font>
      <sz val="11"/>
      <color rgb="FFCC0000"/>
      <name val="Calibri"/>
      <family val="2"/>
      <scheme val="minor"/>
    </font>
    <font>
      <b/>
      <sz val="11"/>
      <color rgb="FF0066CC"/>
      <name val="Calibri"/>
      <family val="2"/>
      <scheme val="minor"/>
    </font>
    <font>
      <sz val="8"/>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s>
  <borders count="1">
    <border>
      <left/>
      <right/>
      <top/>
      <bottom/>
      <diagonal/>
    </border>
  </borders>
  <cellStyleXfs count="1">
    <xf numFmtId="0" fontId="0" fillId="0" borderId="0"/>
  </cellStyleXfs>
  <cellXfs count="36">
    <xf numFmtId="0" fontId="0" fillId="0" borderId="0" xfId="0"/>
    <xf numFmtId="0" fontId="1" fillId="0" borderId="0" xfId="0" applyFont="1"/>
    <xf numFmtId="0" fontId="1" fillId="0" borderId="0" xfId="0" applyFont="1" applyAlignment="1">
      <alignment horizontal="right"/>
    </xf>
    <xf numFmtId="0" fontId="2" fillId="0" borderId="0" xfId="0" applyFont="1"/>
    <xf numFmtId="164" fontId="1" fillId="0" borderId="0" xfId="0" applyNumberFormat="1" applyFont="1"/>
    <xf numFmtId="0" fontId="1" fillId="0" borderId="0" xfId="0" applyFont="1" applyFill="1"/>
    <xf numFmtId="2" fontId="0" fillId="0" borderId="0" xfId="0" applyNumberFormat="1"/>
    <xf numFmtId="164" fontId="0" fillId="0" borderId="0" xfId="0" applyNumberFormat="1"/>
    <xf numFmtId="0" fontId="3" fillId="0" borderId="0" xfId="0" applyFont="1"/>
    <xf numFmtId="0" fontId="0" fillId="0" borderId="0" xfId="0" pivotButton="1"/>
    <xf numFmtId="0" fontId="0" fillId="0" borderId="0" xfId="0" applyAlignment="1">
      <alignment horizontal="left"/>
    </xf>
    <xf numFmtId="14" fontId="0" fillId="0" borderId="0" xfId="0" applyNumberFormat="1"/>
    <xf numFmtId="0" fontId="4" fillId="0" borderId="0" xfId="0" applyFont="1" applyAlignment="1">
      <alignment horizontal="right" vertical="center" indent="1"/>
    </xf>
    <xf numFmtId="0" fontId="5" fillId="0" borderId="0" xfId="0" applyFont="1" applyAlignment="1">
      <alignment horizontal="left" vertical="center" indent="1"/>
    </xf>
    <xf numFmtId="0" fontId="6" fillId="0" borderId="0" xfId="0" applyFont="1" applyAlignment="1">
      <alignment horizontal="right" vertical="center" indent="1"/>
    </xf>
    <xf numFmtId="0" fontId="7" fillId="0" borderId="0" xfId="0" applyFont="1" applyAlignment="1">
      <alignment horizontal="right" vertical="center" indent="1"/>
    </xf>
    <xf numFmtId="0" fontId="8" fillId="0" borderId="0" xfId="0" applyFont="1" applyAlignment="1">
      <alignment horizontal="left" vertical="center" indent="1"/>
    </xf>
    <xf numFmtId="14" fontId="1" fillId="0" borderId="0" xfId="0" applyNumberFormat="1" applyFont="1"/>
    <xf numFmtId="10" fontId="1" fillId="0" borderId="0" xfId="0" applyNumberFormat="1" applyFont="1"/>
    <xf numFmtId="10" fontId="0" fillId="0" borderId="0" xfId="0" applyNumberFormat="1"/>
    <xf numFmtId="2" fontId="1" fillId="0" borderId="0" xfId="0" applyNumberFormat="1" applyFont="1"/>
    <xf numFmtId="165" fontId="1" fillId="0" borderId="0" xfId="0" applyNumberFormat="1" applyFont="1"/>
    <xf numFmtId="165" fontId="0" fillId="0" borderId="0" xfId="0" applyNumberFormat="1"/>
    <xf numFmtId="0" fontId="0" fillId="2" borderId="0" xfId="0" applyFill="1"/>
    <xf numFmtId="0" fontId="0" fillId="3" borderId="0" xfId="0" applyFill="1"/>
    <xf numFmtId="16" fontId="0" fillId="0" borderId="0" xfId="0" applyNumberFormat="1" applyFill="1"/>
    <xf numFmtId="16" fontId="1" fillId="0" borderId="0" xfId="0" applyNumberFormat="1" applyFont="1" applyFill="1"/>
    <xf numFmtId="0" fontId="0" fillId="0" borderId="0" xfId="0" applyFill="1"/>
    <xf numFmtId="0" fontId="0" fillId="0" borderId="0" xfId="0" applyAlignment="1">
      <alignment horizontal="center"/>
    </xf>
    <xf numFmtId="0" fontId="1" fillId="0" borderId="0" xfId="0" applyFont="1" applyAlignment="1">
      <alignment horizontal="center"/>
    </xf>
    <xf numFmtId="2" fontId="1" fillId="0" borderId="0" xfId="0" applyNumberFormat="1" applyFont="1" applyFill="1"/>
    <xf numFmtId="0" fontId="0" fillId="0" borderId="0" xfId="0" applyFont="1"/>
    <xf numFmtId="2" fontId="0" fillId="0" borderId="0" xfId="0" applyNumberFormat="1" applyFont="1"/>
    <xf numFmtId="164" fontId="0" fillId="0" borderId="0" xfId="0" applyNumberFormat="1" applyFill="1"/>
    <xf numFmtId="165" fontId="0" fillId="0" borderId="0" xfId="0" applyNumberFormat="1" applyFill="1"/>
    <xf numFmtId="0" fontId="2" fillId="0" borderId="0" xfId="0" applyFont="1" applyFill="1"/>
  </cellXfs>
  <cellStyles count="1">
    <cellStyle name="Normal" xfId="0" builtinId="0"/>
  </cellStyles>
  <dxfs count="372">
    <dxf>
      <font>
        <color rgb="FF006100"/>
      </font>
      <fill>
        <patternFill>
          <bgColor rgb="FFC6EF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59996337778862885"/>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51</xdr:row>
      <xdr:rowOff>0</xdr:rowOff>
    </xdr:from>
    <xdr:to>
      <xdr:col>4</xdr:col>
      <xdr:colOff>304800</xdr:colOff>
      <xdr:row>52</xdr:row>
      <xdr:rowOff>114300</xdr:rowOff>
    </xdr:to>
    <xdr:sp macro="" textlink="">
      <xdr:nvSpPr>
        <xdr:cNvPr id="3073" name="AutoShape 1">
          <a:extLst>
            <a:ext uri="{FF2B5EF4-FFF2-40B4-BE49-F238E27FC236}">
              <a16:creationId xmlns:a16="http://schemas.microsoft.com/office/drawing/2014/main" id="{3CA2B3DA-F543-464A-B023-FC6A6AB24129}"/>
            </a:ext>
          </a:extLst>
        </xdr:cNvPr>
        <xdr:cNvSpPr>
          <a:spLocks noChangeAspect="1" noChangeArrowheads="1"/>
        </xdr:cNvSpPr>
      </xdr:nvSpPr>
      <xdr:spPr bwMode="auto">
        <a:xfrm>
          <a:off x="3733800" y="7705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61</xdr:row>
      <xdr:rowOff>0</xdr:rowOff>
    </xdr:from>
    <xdr:to>
      <xdr:col>6</xdr:col>
      <xdr:colOff>304800</xdr:colOff>
      <xdr:row>62</xdr:row>
      <xdr:rowOff>114300</xdr:rowOff>
    </xdr:to>
    <xdr:sp macro="" textlink="">
      <xdr:nvSpPr>
        <xdr:cNvPr id="3082" name="AutoShape 10">
          <a:extLst>
            <a:ext uri="{FF2B5EF4-FFF2-40B4-BE49-F238E27FC236}">
              <a16:creationId xmlns:a16="http://schemas.microsoft.com/office/drawing/2014/main" id="{91D46FCE-8EE5-4E5B-8B07-08EE8133DAD3}"/>
            </a:ext>
          </a:extLst>
        </xdr:cNvPr>
        <xdr:cNvSpPr>
          <a:spLocks noChangeAspect="1" noChangeArrowheads="1"/>
        </xdr:cNvSpPr>
      </xdr:nvSpPr>
      <xdr:spPr bwMode="auto">
        <a:xfrm>
          <a:off x="4610100" y="1257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47</xdr:row>
      <xdr:rowOff>0</xdr:rowOff>
    </xdr:from>
    <xdr:ext cx="304800" cy="304800"/>
    <xdr:sp macro="" textlink="">
      <xdr:nvSpPr>
        <xdr:cNvPr id="13" name="AutoShape 11">
          <a:extLst>
            <a:ext uri="{FF2B5EF4-FFF2-40B4-BE49-F238E27FC236}">
              <a16:creationId xmlns:a16="http://schemas.microsoft.com/office/drawing/2014/main" id="{98374387-22BE-4EE7-BE46-623D4BDEA224}"/>
            </a:ext>
          </a:extLst>
        </xdr:cNvPr>
        <xdr:cNvSpPr>
          <a:spLocks noChangeAspect="1" noChangeArrowheads="1"/>
        </xdr:cNvSpPr>
      </xdr:nvSpPr>
      <xdr:spPr bwMode="auto">
        <a:xfrm>
          <a:off x="1266825" y="879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66</xdr:row>
      <xdr:rowOff>0</xdr:rowOff>
    </xdr:from>
    <xdr:to>
      <xdr:col>3</xdr:col>
      <xdr:colOff>304800</xdr:colOff>
      <xdr:row>67</xdr:row>
      <xdr:rowOff>114300</xdr:rowOff>
    </xdr:to>
    <xdr:sp macro="" textlink="">
      <xdr:nvSpPr>
        <xdr:cNvPr id="1032" name="AutoShape 8">
          <a:extLst>
            <a:ext uri="{FF2B5EF4-FFF2-40B4-BE49-F238E27FC236}">
              <a16:creationId xmlns:a16="http://schemas.microsoft.com/office/drawing/2014/main" id="{062947E9-21E9-4CCC-A3DB-ED5A40B11AEA}"/>
            </a:ext>
          </a:extLst>
        </xdr:cNvPr>
        <xdr:cNvSpPr>
          <a:spLocks noChangeAspect="1" noChangeArrowheads="1"/>
        </xdr:cNvSpPr>
      </xdr:nvSpPr>
      <xdr:spPr bwMode="auto">
        <a:xfrm>
          <a:off x="2952750" y="1143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69</xdr:row>
      <xdr:rowOff>0</xdr:rowOff>
    </xdr:from>
    <xdr:to>
      <xdr:col>3</xdr:col>
      <xdr:colOff>304800</xdr:colOff>
      <xdr:row>70</xdr:row>
      <xdr:rowOff>114300</xdr:rowOff>
    </xdr:to>
    <xdr:sp macro="" textlink="">
      <xdr:nvSpPr>
        <xdr:cNvPr id="1033" name="AutoShape 9">
          <a:extLst>
            <a:ext uri="{FF2B5EF4-FFF2-40B4-BE49-F238E27FC236}">
              <a16:creationId xmlns:a16="http://schemas.microsoft.com/office/drawing/2014/main" id="{156CD2A0-10BE-4131-BD49-1EC9F4CC2FE6}"/>
            </a:ext>
          </a:extLst>
        </xdr:cNvPr>
        <xdr:cNvSpPr>
          <a:spLocks noChangeAspect="1" noChangeArrowheads="1"/>
        </xdr:cNvSpPr>
      </xdr:nvSpPr>
      <xdr:spPr bwMode="auto">
        <a:xfrm>
          <a:off x="2952750" y="12030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71</xdr:row>
      <xdr:rowOff>0</xdr:rowOff>
    </xdr:from>
    <xdr:to>
      <xdr:col>3</xdr:col>
      <xdr:colOff>304800</xdr:colOff>
      <xdr:row>72</xdr:row>
      <xdr:rowOff>114300</xdr:rowOff>
    </xdr:to>
    <xdr:sp macro="" textlink="">
      <xdr:nvSpPr>
        <xdr:cNvPr id="1034" name="AutoShape 10">
          <a:extLst>
            <a:ext uri="{FF2B5EF4-FFF2-40B4-BE49-F238E27FC236}">
              <a16:creationId xmlns:a16="http://schemas.microsoft.com/office/drawing/2014/main" id="{1641E6CF-E93D-45DE-AB7B-7EE76C67C9B2}"/>
            </a:ext>
          </a:extLst>
        </xdr:cNvPr>
        <xdr:cNvSpPr>
          <a:spLocks noChangeAspect="1" noChangeArrowheads="1"/>
        </xdr:cNvSpPr>
      </xdr:nvSpPr>
      <xdr:spPr bwMode="auto">
        <a:xfrm>
          <a:off x="2952750" y="1242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73</xdr:row>
      <xdr:rowOff>0</xdr:rowOff>
    </xdr:from>
    <xdr:to>
      <xdr:col>3</xdr:col>
      <xdr:colOff>304800</xdr:colOff>
      <xdr:row>74</xdr:row>
      <xdr:rowOff>114300</xdr:rowOff>
    </xdr:to>
    <xdr:sp macro="" textlink="">
      <xdr:nvSpPr>
        <xdr:cNvPr id="1035" name="AutoShape 11">
          <a:extLst>
            <a:ext uri="{FF2B5EF4-FFF2-40B4-BE49-F238E27FC236}">
              <a16:creationId xmlns:a16="http://schemas.microsoft.com/office/drawing/2014/main" id="{F3E620A4-1393-40E9-BF42-798D24A7BB2C}"/>
            </a:ext>
          </a:extLst>
        </xdr:cNvPr>
        <xdr:cNvSpPr>
          <a:spLocks noChangeAspect="1" noChangeArrowheads="1"/>
        </xdr:cNvSpPr>
      </xdr:nvSpPr>
      <xdr:spPr bwMode="auto">
        <a:xfrm>
          <a:off x="2952750" y="1281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75</xdr:row>
      <xdr:rowOff>0</xdr:rowOff>
    </xdr:from>
    <xdr:to>
      <xdr:col>3</xdr:col>
      <xdr:colOff>304800</xdr:colOff>
      <xdr:row>76</xdr:row>
      <xdr:rowOff>114300</xdr:rowOff>
    </xdr:to>
    <xdr:sp macro="" textlink="">
      <xdr:nvSpPr>
        <xdr:cNvPr id="1036" name="AutoShape 12">
          <a:extLst>
            <a:ext uri="{FF2B5EF4-FFF2-40B4-BE49-F238E27FC236}">
              <a16:creationId xmlns:a16="http://schemas.microsoft.com/office/drawing/2014/main" id="{7B810AC0-C5DC-41B3-B2CA-85579F57C7B9}"/>
            </a:ext>
          </a:extLst>
        </xdr:cNvPr>
        <xdr:cNvSpPr>
          <a:spLocks noChangeAspect="1" noChangeArrowheads="1"/>
        </xdr:cNvSpPr>
      </xdr:nvSpPr>
      <xdr:spPr bwMode="auto">
        <a:xfrm>
          <a:off x="2952750" y="1320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55</xdr:row>
      <xdr:rowOff>0</xdr:rowOff>
    </xdr:from>
    <xdr:ext cx="304800" cy="304800"/>
    <xdr:sp macro="" textlink="">
      <xdr:nvSpPr>
        <xdr:cNvPr id="19" name="AutoShape 8">
          <a:extLst>
            <a:ext uri="{FF2B5EF4-FFF2-40B4-BE49-F238E27FC236}">
              <a16:creationId xmlns:a16="http://schemas.microsoft.com/office/drawing/2014/main" id="{6DCA9A50-8289-41CA-ACAE-32D30E676313}"/>
            </a:ext>
          </a:extLst>
        </xdr:cNvPr>
        <xdr:cNvSpPr>
          <a:spLocks noChangeAspect="1" noChangeArrowheads="1"/>
        </xdr:cNvSpPr>
      </xdr:nvSpPr>
      <xdr:spPr bwMode="auto">
        <a:xfrm>
          <a:off x="2952750" y="1143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57</xdr:row>
      <xdr:rowOff>0</xdr:rowOff>
    </xdr:from>
    <xdr:ext cx="304800" cy="304800"/>
    <xdr:sp macro="" textlink="">
      <xdr:nvSpPr>
        <xdr:cNvPr id="20" name="AutoShape 9">
          <a:extLst>
            <a:ext uri="{FF2B5EF4-FFF2-40B4-BE49-F238E27FC236}">
              <a16:creationId xmlns:a16="http://schemas.microsoft.com/office/drawing/2014/main" id="{C64CEB36-5DC9-4CEB-9DDF-A5D22DB0A473}"/>
            </a:ext>
          </a:extLst>
        </xdr:cNvPr>
        <xdr:cNvSpPr>
          <a:spLocks noChangeAspect="1" noChangeArrowheads="1"/>
        </xdr:cNvSpPr>
      </xdr:nvSpPr>
      <xdr:spPr bwMode="auto">
        <a:xfrm>
          <a:off x="2952750" y="12030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304800"/>
    <xdr:sp macro="" textlink="">
      <xdr:nvSpPr>
        <xdr:cNvPr id="21" name="AutoShape 10">
          <a:extLst>
            <a:ext uri="{FF2B5EF4-FFF2-40B4-BE49-F238E27FC236}">
              <a16:creationId xmlns:a16="http://schemas.microsoft.com/office/drawing/2014/main" id="{6BB592C4-9910-4021-A11F-FF15F44C23F6}"/>
            </a:ext>
          </a:extLst>
        </xdr:cNvPr>
        <xdr:cNvSpPr>
          <a:spLocks noChangeAspect="1" noChangeArrowheads="1"/>
        </xdr:cNvSpPr>
      </xdr:nvSpPr>
      <xdr:spPr bwMode="auto">
        <a:xfrm>
          <a:off x="2952750" y="1242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59</xdr:row>
      <xdr:rowOff>0</xdr:rowOff>
    </xdr:from>
    <xdr:ext cx="304800" cy="304800"/>
    <xdr:sp macro="" textlink="">
      <xdr:nvSpPr>
        <xdr:cNvPr id="22" name="AutoShape 11">
          <a:extLst>
            <a:ext uri="{FF2B5EF4-FFF2-40B4-BE49-F238E27FC236}">
              <a16:creationId xmlns:a16="http://schemas.microsoft.com/office/drawing/2014/main" id="{E4AB2887-EFF1-4A6B-BB7E-BCA5BDE83E0A}"/>
            </a:ext>
          </a:extLst>
        </xdr:cNvPr>
        <xdr:cNvSpPr>
          <a:spLocks noChangeAspect="1" noChangeArrowheads="1"/>
        </xdr:cNvSpPr>
      </xdr:nvSpPr>
      <xdr:spPr bwMode="auto">
        <a:xfrm>
          <a:off x="2952750" y="1281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60</xdr:row>
      <xdr:rowOff>0</xdr:rowOff>
    </xdr:from>
    <xdr:ext cx="304800" cy="304800"/>
    <xdr:sp macro="" textlink="">
      <xdr:nvSpPr>
        <xdr:cNvPr id="23" name="AutoShape 12">
          <a:extLst>
            <a:ext uri="{FF2B5EF4-FFF2-40B4-BE49-F238E27FC236}">
              <a16:creationId xmlns:a16="http://schemas.microsoft.com/office/drawing/2014/main" id="{C63D98BD-AC92-4D1D-ABC9-98FDE9F046B6}"/>
            </a:ext>
          </a:extLst>
        </xdr:cNvPr>
        <xdr:cNvSpPr>
          <a:spLocks noChangeAspect="1" noChangeArrowheads="1"/>
        </xdr:cNvSpPr>
      </xdr:nvSpPr>
      <xdr:spPr bwMode="auto">
        <a:xfrm>
          <a:off x="2952750" y="1320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52</xdr:row>
      <xdr:rowOff>0</xdr:rowOff>
    </xdr:from>
    <xdr:ext cx="304800" cy="304800"/>
    <xdr:sp macro="" textlink="">
      <xdr:nvSpPr>
        <xdr:cNvPr id="24" name="AutoShape 1">
          <a:extLst>
            <a:ext uri="{FF2B5EF4-FFF2-40B4-BE49-F238E27FC236}">
              <a16:creationId xmlns:a16="http://schemas.microsoft.com/office/drawing/2014/main" id="{0552D075-C91C-44F2-BAA1-DF1DC1EE7705}"/>
            </a:ext>
          </a:extLst>
        </xdr:cNvPr>
        <xdr:cNvSpPr>
          <a:spLocks noChangeAspect="1" noChangeArrowheads="1"/>
        </xdr:cNvSpPr>
      </xdr:nvSpPr>
      <xdr:spPr bwMode="auto">
        <a:xfrm>
          <a:off x="3771900" y="762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53</xdr:row>
      <xdr:rowOff>0</xdr:rowOff>
    </xdr:from>
    <xdr:ext cx="304800" cy="304800"/>
    <xdr:sp macro="" textlink="">
      <xdr:nvSpPr>
        <xdr:cNvPr id="25" name="AutoShape 1">
          <a:extLst>
            <a:ext uri="{FF2B5EF4-FFF2-40B4-BE49-F238E27FC236}">
              <a16:creationId xmlns:a16="http://schemas.microsoft.com/office/drawing/2014/main" id="{75ED050B-2FBC-4490-8A63-9DFB836740C3}"/>
            </a:ext>
          </a:extLst>
        </xdr:cNvPr>
        <xdr:cNvSpPr>
          <a:spLocks noChangeAspect="1" noChangeArrowheads="1"/>
        </xdr:cNvSpPr>
      </xdr:nvSpPr>
      <xdr:spPr bwMode="auto">
        <a:xfrm>
          <a:off x="3771900" y="762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54</xdr:row>
      <xdr:rowOff>0</xdr:rowOff>
    </xdr:from>
    <xdr:ext cx="304800" cy="304800"/>
    <xdr:sp macro="" textlink="">
      <xdr:nvSpPr>
        <xdr:cNvPr id="26" name="AutoShape 1">
          <a:extLst>
            <a:ext uri="{FF2B5EF4-FFF2-40B4-BE49-F238E27FC236}">
              <a16:creationId xmlns:a16="http://schemas.microsoft.com/office/drawing/2014/main" id="{0A9A0434-20CC-4529-B37C-7B4F50FCB375}"/>
            </a:ext>
          </a:extLst>
        </xdr:cNvPr>
        <xdr:cNvSpPr>
          <a:spLocks noChangeAspect="1" noChangeArrowheads="1"/>
        </xdr:cNvSpPr>
      </xdr:nvSpPr>
      <xdr:spPr bwMode="auto">
        <a:xfrm>
          <a:off x="3771900" y="781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54</xdr:row>
      <xdr:rowOff>0</xdr:rowOff>
    </xdr:from>
    <xdr:ext cx="304800" cy="304800"/>
    <xdr:sp macro="" textlink="">
      <xdr:nvSpPr>
        <xdr:cNvPr id="27" name="AutoShape 1">
          <a:extLst>
            <a:ext uri="{FF2B5EF4-FFF2-40B4-BE49-F238E27FC236}">
              <a16:creationId xmlns:a16="http://schemas.microsoft.com/office/drawing/2014/main" id="{ABC262C9-B435-4CB4-81D8-E7815509A7C1}"/>
            </a:ext>
          </a:extLst>
        </xdr:cNvPr>
        <xdr:cNvSpPr>
          <a:spLocks noChangeAspect="1" noChangeArrowheads="1"/>
        </xdr:cNvSpPr>
      </xdr:nvSpPr>
      <xdr:spPr bwMode="auto">
        <a:xfrm>
          <a:off x="3771900" y="762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55</xdr:row>
      <xdr:rowOff>0</xdr:rowOff>
    </xdr:from>
    <xdr:ext cx="304800" cy="304800"/>
    <xdr:sp macro="" textlink="">
      <xdr:nvSpPr>
        <xdr:cNvPr id="28" name="AutoShape 1">
          <a:extLst>
            <a:ext uri="{FF2B5EF4-FFF2-40B4-BE49-F238E27FC236}">
              <a16:creationId xmlns:a16="http://schemas.microsoft.com/office/drawing/2014/main" id="{03AD21A2-2C4B-4636-9FA7-2A420016AE9E}"/>
            </a:ext>
          </a:extLst>
        </xdr:cNvPr>
        <xdr:cNvSpPr>
          <a:spLocks noChangeAspect="1" noChangeArrowheads="1"/>
        </xdr:cNvSpPr>
      </xdr:nvSpPr>
      <xdr:spPr bwMode="auto">
        <a:xfrm>
          <a:off x="3771900" y="781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55</xdr:row>
      <xdr:rowOff>0</xdr:rowOff>
    </xdr:from>
    <xdr:ext cx="304800" cy="304800"/>
    <xdr:sp macro="" textlink="">
      <xdr:nvSpPr>
        <xdr:cNvPr id="29" name="AutoShape 1">
          <a:extLst>
            <a:ext uri="{FF2B5EF4-FFF2-40B4-BE49-F238E27FC236}">
              <a16:creationId xmlns:a16="http://schemas.microsoft.com/office/drawing/2014/main" id="{DC057CC5-8A26-4E3A-9BE7-F4427FF09C6C}"/>
            </a:ext>
          </a:extLst>
        </xdr:cNvPr>
        <xdr:cNvSpPr>
          <a:spLocks noChangeAspect="1" noChangeArrowheads="1"/>
        </xdr:cNvSpPr>
      </xdr:nvSpPr>
      <xdr:spPr bwMode="auto">
        <a:xfrm>
          <a:off x="3771900" y="762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56</xdr:row>
      <xdr:rowOff>0</xdr:rowOff>
    </xdr:from>
    <xdr:ext cx="304800" cy="304800"/>
    <xdr:sp macro="" textlink="">
      <xdr:nvSpPr>
        <xdr:cNvPr id="30" name="AutoShape 1">
          <a:extLst>
            <a:ext uri="{FF2B5EF4-FFF2-40B4-BE49-F238E27FC236}">
              <a16:creationId xmlns:a16="http://schemas.microsoft.com/office/drawing/2014/main" id="{F9F98EB7-A3CF-4D55-BB78-23CFF4E9553D}"/>
            </a:ext>
          </a:extLst>
        </xdr:cNvPr>
        <xdr:cNvSpPr>
          <a:spLocks noChangeAspect="1" noChangeArrowheads="1"/>
        </xdr:cNvSpPr>
      </xdr:nvSpPr>
      <xdr:spPr bwMode="auto">
        <a:xfrm>
          <a:off x="3771900" y="781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56</xdr:row>
      <xdr:rowOff>0</xdr:rowOff>
    </xdr:from>
    <xdr:ext cx="304800" cy="304800"/>
    <xdr:sp macro="" textlink="">
      <xdr:nvSpPr>
        <xdr:cNvPr id="31" name="AutoShape 1">
          <a:extLst>
            <a:ext uri="{FF2B5EF4-FFF2-40B4-BE49-F238E27FC236}">
              <a16:creationId xmlns:a16="http://schemas.microsoft.com/office/drawing/2014/main" id="{0EC88ED7-8EB2-41AB-B73E-C812908944A3}"/>
            </a:ext>
          </a:extLst>
        </xdr:cNvPr>
        <xdr:cNvSpPr>
          <a:spLocks noChangeAspect="1" noChangeArrowheads="1"/>
        </xdr:cNvSpPr>
      </xdr:nvSpPr>
      <xdr:spPr bwMode="auto">
        <a:xfrm>
          <a:off x="3771900" y="762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57</xdr:row>
      <xdr:rowOff>0</xdr:rowOff>
    </xdr:from>
    <xdr:ext cx="304800" cy="304800"/>
    <xdr:sp macro="" textlink="">
      <xdr:nvSpPr>
        <xdr:cNvPr id="32" name="AutoShape 1">
          <a:extLst>
            <a:ext uri="{FF2B5EF4-FFF2-40B4-BE49-F238E27FC236}">
              <a16:creationId xmlns:a16="http://schemas.microsoft.com/office/drawing/2014/main" id="{F5452BEE-D038-48C9-8306-FB6E11F0B166}"/>
            </a:ext>
          </a:extLst>
        </xdr:cNvPr>
        <xdr:cNvSpPr>
          <a:spLocks noChangeAspect="1" noChangeArrowheads="1"/>
        </xdr:cNvSpPr>
      </xdr:nvSpPr>
      <xdr:spPr bwMode="auto">
        <a:xfrm>
          <a:off x="3771900" y="781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57</xdr:row>
      <xdr:rowOff>0</xdr:rowOff>
    </xdr:from>
    <xdr:ext cx="304800" cy="304800"/>
    <xdr:sp macro="" textlink="">
      <xdr:nvSpPr>
        <xdr:cNvPr id="33" name="AutoShape 1">
          <a:extLst>
            <a:ext uri="{FF2B5EF4-FFF2-40B4-BE49-F238E27FC236}">
              <a16:creationId xmlns:a16="http://schemas.microsoft.com/office/drawing/2014/main" id="{F5492B01-9783-46AA-AE8D-0E8F674C07AB}"/>
            </a:ext>
          </a:extLst>
        </xdr:cNvPr>
        <xdr:cNvSpPr>
          <a:spLocks noChangeAspect="1" noChangeArrowheads="1"/>
        </xdr:cNvSpPr>
      </xdr:nvSpPr>
      <xdr:spPr bwMode="auto">
        <a:xfrm>
          <a:off x="3771900" y="762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58</xdr:row>
      <xdr:rowOff>0</xdr:rowOff>
    </xdr:from>
    <xdr:ext cx="304800" cy="304800"/>
    <xdr:sp macro="" textlink="">
      <xdr:nvSpPr>
        <xdr:cNvPr id="34" name="AutoShape 1">
          <a:extLst>
            <a:ext uri="{FF2B5EF4-FFF2-40B4-BE49-F238E27FC236}">
              <a16:creationId xmlns:a16="http://schemas.microsoft.com/office/drawing/2014/main" id="{7BBEF6CC-5C21-46C0-9A80-F08D04229EA9}"/>
            </a:ext>
          </a:extLst>
        </xdr:cNvPr>
        <xdr:cNvSpPr>
          <a:spLocks noChangeAspect="1" noChangeArrowheads="1"/>
        </xdr:cNvSpPr>
      </xdr:nvSpPr>
      <xdr:spPr bwMode="auto">
        <a:xfrm>
          <a:off x="3771900" y="781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58</xdr:row>
      <xdr:rowOff>0</xdr:rowOff>
    </xdr:from>
    <xdr:ext cx="304800" cy="304800"/>
    <xdr:sp macro="" textlink="">
      <xdr:nvSpPr>
        <xdr:cNvPr id="35" name="AutoShape 1">
          <a:extLst>
            <a:ext uri="{FF2B5EF4-FFF2-40B4-BE49-F238E27FC236}">
              <a16:creationId xmlns:a16="http://schemas.microsoft.com/office/drawing/2014/main" id="{66A11233-41EF-49AD-AE90-26CBFE7D8409}"/>
            </a:ext>
          </a:extLst>
        </xdr:cNvPr>
        <xdr:cNvSpPr>
          <a:spLocks noChangeAspect="1" noChangeArrowheads="1"/>
        </xdr:cNvSpPr>
      </xdr:nvSpPr>
      <xdr:spPr bwMode="auto">
        <a:xfrm>
          <a:off x="3771900" y="762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59</xdr:row>
      <xdr:rowOff>0</xdr:rowOff>
    </xdr:from>
    <xdr:ext cx="304800" cy="304800"/>
    <xdr:sp macro="" textlink="">
      <xdr:nvSpPr>
        <xdr:cNvPr id="36" name="AutoShape 1">
          <a:extLst>
            <a:ext uri="{FF2B5EF4-FFF2-40B4-BE49-F238E27FC236}">
              <a16:creationId xmlns:a16="http://schemas.microsoft.com/office/drawing/2014/main" id="{26E7B6F7-D30E-4A1C-BE54-5F2A35E25E31}"/>
            </a:ext>
          </a:extLst>
        </xdr:cNvPr>
        <xdr:cNvSpPr>
          <a:spLocks noChangeAspect="1" noChangeArrowheads="1"/>
        </xdr:cNvSpPr>
      </xdr:nvSpPr>
      <xdr:spPr bwMode="auto">
        <a:xfrm>
          <a:off x="3771900" y="781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59</xdr:row>
      <xdr:rowOff>0</xdr:rowOff>
    </xdr:from>
    <xdr:ext cx="304800" cy="304800"/>
    <xdr:sp macro="" textlink="">
      <xdr:nvSpPr>
        <xdr:cNvPr id="37" name="AutoShape 1">
          <a:extLst>
            <a:ext uri="{FF2B5EF4-FFF2-40B4-BE49-F238E27FC236}">
              <a16:creationId xmlns:a16="http://schemas.microsoft.com/office/drawing/2014/main" id="{388B5122-A73A-4E61-85E4-870287DD984E}"/>
            </a:ext>
          </a:extLst>
        </xdr:cNvPr>
        <xdr:cNvSpPr>
          <a:spLocks noChangeAspect="1" noChangeArrowheads="1"/>
        </xdr:cNvSpPr>
      </xdr:nvSpPr>
      <xdr:spPr bwMode="auto">
        <a:xfrm>
          <a:off x="3771900" y="762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60</xdr:row>
      <xdr:rowOff>0</xdr:rowOff>
    </xdr:from>
    <xdr:ext cx="304800" cy="304800"/>
    <xdr:sp macro="" textlink="">
      <xdr:nvSpPr>
        <xdr:cNvPr id="38" name="AutoShape 1">
          <a:extLst>
            <a:ext uri="{FF2B5EF4-FFF2-40B4-BE49-F238E27FC236}">
              <a16:creationId xmlns:a16="http://schemas.microsoft.com/office/drawing/2014/main" id="{D6EABEE5-747C-44F5-A87E-AD47E8946566}"/>
            </a:ext>
          </a:extLst>
        </xdr:cNvPr>
        <xdr:cNvSpPr>
          <a:spLocks noChangeAspect="1" noChangeArrowheads="1"/>
        </xdr:cNvSpPr>
      </xdr:nvSpPr>
      <xdr:spPr bwMode="auto">
        <a:xfrm>
          <a:off x="3771900" y="781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60</xdr:row>
      <xdr:rowOff>0</xdr:rowOff>
    </xdr:from>
    <xdr:ext cx="304800" cy="304800"/>
    <xdr:sp macro="" textlink="">
      <xdr:nvSpPr>
        <xdr:cNvPr id="39" name="AutoShape 1">
          <a:extLst>
            <a:ext uri="{FF2B5EF4-FFF2-40B4-BE49-F238E27FC236}">
              <a16:creationId xmlns:a16="http://schemas.microsoft.com/office/drawing/2014/main" id="{F7CA10CA-6CDB-479A-B5E9-D7E8A4FEF59F}"/>
            </a:ext>
          </a:extLst>
        </xdr:cNvPr>
        <xdr:cNvSpPr>
          <a:spLocks noChangeAspect="1" noChangeArrowheads="1"/>
        </xdr:cNvSpPr>
      </xdr:nvSpPr>
      <xdr:spPr bwMode="auto">
        <a:xfrm>
          <a:off x="3771900" y="762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61</xdr:row>
      <xdr:rowOff>0</xdr:rowOff>
    </xdr:from>
    <xdr:ext cx="304800" cy="304800"/>
    <xdr:sp macro="" textlink="">
      <xdr:nvSpPr>
        <xdr:cNvPr id="40" name="AutoShape 1">
          <a:extLst>
            <a:ext uri="{FF2B5EF4-FFF2-40B4-BE49-F238E27FC236}">
              <a16:creationId xmlns:a16="http://schemas.microsoft.com/office/drawing/2014/main" id="{CB2440F4-50F7-464D-82C6-500218464BED}"/>
            </a:ext>
          </a:extLst>
        </xdr:cNvPr>
        <xdr:cNvSpPr>
          <a:spLocks noChangeAspect="1" noChangeArrowheads="1"/>
        </xdr:cNvSpPr>
      </xdr:nvSpPr>
      <xdr:spPr bwMode="auto">
        <a:xfrm>
          <a:off x="3771900" y="781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ke Borglin" refreshedDate="44173.989860185182" createdVersion="6" refreshedVersion="6" minRefreshableVersion="3" recordCount="56" xr:uid="{681F4108-F29C-4B3B-8E9C-A030F8C682CE}">
  <cacheSource type="worksheet">
    <worksheetSource ref="A1:P57" sheet="Master Record (To Filter)"/>
  </cacheSource>
  <cacheFields count="15">
    <cacheField name="Team" numFmtId="0">
      <sharedItems count="23">
        <s v="Duke"/>
        <s v="Dak Attack"/>
        <s v="Sexual Misconduct"/>
        <s v="Poon Squad"/>
        <s v="Aw, Fuck"/>
        <s v="Best Team On Paper"/>
        <s v="Don Commish"/>
        <s v="Team 1ce"/>
        <s v="Risk it all Rittner"/>
        <s v="Bernie Brigade"/>
        <s v="Chief Keef"/>
        <s v="The Sacko"/>
        <s v="The Spamchise"/>
        <s v="K. Beale"/>
        <s v="Me? I'm Tight AF"/>
        <s v="Your Mom's Favorite Team"/>
        <s v="Suspension Squad"/>
        <s v="Team 10"/>
        <s v="The O"/>
        <s v="Empty Threats"/>
        <s v="The Beef"/>
        <s v="Pulled Pork Nachos"/>
        <s v="BTOP"/>
      </sharedItems>
    </cacheField>
    <cacheField name="Owner" numFmtId="0">
      <sharedItems count="11">
        <s v="Luke"/>
        <s v="Jacob"/>
        <s v="PJ"/>
        <s v="Kyle"/>
        <s v="Devin"/>
        <s v="Spamp"/>
        <s v="Charlie"/>
        <s v="Bernie"/>
        <s v="Jordan"/>
        <s v="Vincent"/>
        <s v="Coburn"/>
      </sharedItems>
    </cacheField>
    <cacheField name="Year" numFmtId="0">
      <sharedItems containsSemiMixedTypes="0" containsString="0" containsNumber="1" containsInteger="1" minValue="2015" maxValue="2020"/>
    </cacheField>
    <cacheField name="Wins" numFmtId="0">
      <sharedItems containsSemiMixedTypes="0" containsString="0" containsNumber="1" containsInteger="1" minValue="0" maxValue="10"/>
    </cacheField>
    <cacheField name="Losses" numFmtId="0">
      <sharedItems containsSemiMixedTypes="0" containsString="0" containsNumber="1" containsInteger="1" minValue="3" maxValue="13"/>
    </cacheField>
    <cacheField name="Win%" numFmtId="165">
      <sharedItems containsSemiMixedTypes="0" containsString="0" containsNumber="1" minValue="0" maxValue="0.76923076923076927"/>
    </cacheField>
    <cacheField name="Points For" numFmtId="0">
      <sharedItems containsSemiMixedTypes="0" containsString="0" containsNumber="1" minValue="1205.1400000000001" maxValue="1984.18"/>
    </cacheField>
    <cacheField name="PPG" numFmtId="2">
      <sharedItems containsSemiMixedTypes="0" containsString="0" containsNumber="1" minValue="92.703076923076935" maxValue="152.62923076923079"/>
    </cacheField>
    <cacheField name="Points Against" numFmtId="0">
      <sharedItems containsSemiMixedTypes="0" containsString="0" containsNumber="1" minValue="112.2" maxValue="1810.7199999999998"/>
    </cacheField>
    <cacheField name="Champion" numFmtId="0">
      <sharedItems containsString="0" containsBlank="1" containsNumber="1" containsInteger="1" minValue="1" maxValue="1"/>
    </cacheField>
    <cacheField name="Irgin" numFmtId="0">
      <sharedItems containsString="0" containsBlank="1" containsNumber="1" containsInteger="1" minValue="1" maxValue="1"/>
    </cacheField>
    <cacheField name="League Average PPG" numFmtId="0">
      <sharedItems containsSemiMixedTypes="0" containsString="0" containsNumber="1" minValue="114.48246153846154" maxValue="127.21430769230771"/>
    </cacheField>
    <cacheField name="Difference from league average" numFmtId="2">
      <sharedItems containsSemiMixedTypes="0" containsString="0" containsNumber="1" minValue="-34.511230769230778" maxValue="25.414923076923074"/>
    </cacheField>
    <cacheField name="Excpected Wins" numFmtId="0">
      <sharedItems containsSemiMixedTypes="0" containsString="0" containsNumber="1" minValue="0.5" maxValue="11.5"/>
    </cacheField>
    <cacheField name="Luck Score" numFmtId="0">
      <sharedItems containsSemiMixedTypes="0" containsString="0" containsNumber="1" minValue="-4.5" maxValue="2.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6">
  <r>
    <x v="0"/>
    <x v="0"/>
    <n v="2019"/>
    <n v="3"/>
    <n v="10"/>
    <n v="0.23076923076923078"/>
    <n v="1697.24"/>
    <n v="130.55692307692308"/>
    <n v="1800.86"/>
    <m/>
    <m/>
    <n v="123.74553846153849"/>
    <n v="6.8113846153845969"/>
    <n v="7.5"/>
    <n v="-4.5"/>
  </r>
  <r>
    <x v="1"/>
    <x v="1"/>
    <n v="2017"/>
    <n v="3"/>
    <n v="10"/>
    <n v="0.23076923076923078"/>
    <n v="1446.12"/>
    <n v="111.24"/>
    <n v="1538.04"/>
    <m/>
    <m/>
    <n v="114.48246153846154"/>
    <n v="-3.2424615384615407"/>
    <n v="6.5"/>
    <n v="-3.5"/>
  </r>
  <r>
    <x v="2"/>
    <x v="2"/>
    <n v="2016"/>
    <n v="8"/>
    <n v="5"/>
    <n v="0.61538461538461542"/>
    <n v="1843"/>
    <n v="141.76923076923077"/>
    <n v="119.9"/>
    <n v="1"/>
    <m/>
    <n v="120.00000000000001"/>
    <n v="21.769230769230759"/>
    <n v="10.5"/>
    <n v="-2.5"/>
  </r>
  <r>
    <x v="3"/>
    <x v="3"/>
    <n v="2015"/>
    <n v="8"/>
    <n v="5"/>
    <n v="0.61538461538461542"/>
    <n v="1814"/>
    <n v="139.53846153846155"/>
    <n v="1614"/>
    <m/>
    <m/>
    <n v="118.30769230769231"/>
    <n v="21.230769230769241"/>
    <n v="10.5"/>
    <n v="-2.5"/>
  </r>
  <r>
    <x v="4"/>
    <x v="3"/>
    <n v="2018"/>
    <n v="6"/>
    <n v="7"/>
    <n v="0.46153846153846156"/>
    <n v="1787.04"/>
    <n v="137.46461538461537"/>
    <n v="1687.46"/>
    <m/>
    <m/>
    <n v="127.21430769230771"/>
    <n v="10.250307692307658"/>
    <n v="8.5"/>
    <n v="-2.5"/>
  </r>
  <r>
    <x v="5"/>
    <x v="4"/>
    <n v="2018"/>
    <n v="10"/>
    <n v="3"/>
    <n v="0.76923076923076927"/>
    <n v="1984.18"/>
    <n v="152.62923076923079"/>
    <n v="1561.26"/>
    <m/>
    <m/>
    <n v="127.21430769230771"/>
    <n v="25.414923076923074"/>
    <n v="11.5"/>
    <n v="-1.5"/>
  </r>
  <r>
    <x v="6"/>
    <x v="5"/>
    <n v="2018"/>
    <n v="6"/>
    <n v="7"/>
    <n v="0.46153846153846156"/>
    <n v="1766"/>
    <n v="135.84615384615384"/>
    <n v="1730.76"/>
    <m/>
    <m/>
    <n v="127.21430769230771"/>
    <n v="8.6318461538461264"/>
    <n v="7.5"/>
    <n v="-1.5"/>
  </r>
  <r>
    <x v="7"/>
    <x v="2"/>
    <n v="2019"/>
    <n v="6"/>
    <n v="7"/>
    <n v="0.46153846153846156"/>
    <n v="1700.78"/>
    <n v="130.82923076923078"/>
    <n v="1798.46"/>
    <m/>
    <m/>
    <n v="123.74553846153849"/>
    <n v="7.0836923076922886"/>
    <n v="7.5"/>
    <n v="-1.5"/>
  </r>
  <r>
    <x v="7"/>
    <x v="2"/>
    <n v="2020"/>
    <n v="5"/>
    <n v="8"/>
    <n v="0.38461538461538464"/>
    <n v="1647.3"/>
    <n v="126.71538461538461"/>
    <n v="1570.4"/>
    <m/>
    <m/>
    <n v="125.24153846153845"/>
    <n v="1.4738461538461536"/>
    <n v="6.5"/>
    <n v="-1.5"/>
  </r>
  <r>
    <x v="8"/>
    <x v="6"/>
    <n v="2020"/>
    <n v="5"/>
    <n v="8"/>
    <n v="0.38461538461538464"/>
    <n v="1635.3200000000002"/>
    <n v="125.79384615384616"/>
    <n v="1810.7199999999998"/>
    <m/>
    <m/>
    <n v="125.24153846153845"/>
    <n v="0.55230769230770704"/>
    <n v="6.5"/>
    <n v="-1.5"/>
  </r>
  <r>
    <x v="9"/>
    <x v="7"/>
    <n v="2015"/>
    <n v="4"/>
    <n v="9"/>
    <n v="0.30769230769230771"/>
    <n v="1461"/>
    <n v="112.38461538461539"/>
    <n v="1432"/>
    <m/>
    <m/>
    <n v="118.30769230769231"/>
    <n v="-5.9230769230769198"/>
    <n v="5.5"/>
    <n v="-1.5"/>
  </r>
  <r>
    <x v="10"/>
    <x v="8"/>
    <n v="2019"/>
    <n v="2"/>
    <n v="11"/>
    <n v="0.15384615384615385"/>
    <n v="1407.34"/>
    <n v="108.25692307692307"/>
    <n v="1726.94"/>
    <m/>
    <m/>
    <n v="123.74553846153849"/>
    <n v="-15.488615384615414"/>
    <n v="3.5"/>
    <n v="-1.5"/>
  </r>
  <r>
    <x v="10"/>
    <x v="8"/>
    <n v="2017"/>
    <n v="4"/>
    <n v="9"/>
    <n v="0.30769230769230771"/>
    <n v="1395.98"/>
    <n v="107.38307692307693"/>
    <n v="1521.6"/>
    <m/>
    <m/>
    <n v="114.48246153846154"/>
    <n v="-7.0993846153846079"/>
    <n v="5.5"/>
    <n v="-1.5"/>
  </r>
  <r>
    <x v="11"/>
    <x v="0"/>
    <n v="2016"/>
    <n v="2"/>
    <n v="11"/>
    <n v="0.15384615384615385"/>
    <n v="1320"/>
    <n v="101.53846153846153"/>
    <n v="123.6"/>
    <m/>
    <n v="1"/>
    <n v="120.00000000000001"/>
    <n v="-18.461538461538481"/>
    <n v="3.5"/>
    <n v="-1.5"/>
  </r>
  <r>
    <x v="12"/>
    <x v="5"/>
    <n v="2019"/>
    <n v="9"/>
    <n v="4"/>
    <n v="0.69230769230769229"/>
    <n v="1824.94"/>
    <n v="140.38"/>
    <n v="1507.46"/>
    <n v="1"/>
    <m/>
    <n v="123.74553846153849"/>
    <n v="16.634461538461508"/>
    <n v="9.5"/>
    <n v="-0.5"/>
  </r>
  <r>
    <x v="0"/>
    <x v="0"/>
    <n v="2020"/>
    <n v="7"/>
    <n v="6"/>
    <n v="0.53846153846153844"/>
    <n v="1712.94"/>
    <n v="131.76461538461538"/>
    <n v="1668.9"/>
    <m/>
    <m/>
    <n v="125.24153846153845"/>
    <n v="6.5230769230769283"/>
    <n v="7.5"/>
    <n v="-0.5"/>
  </r>
  <r>
    <x v="5"/>
    <x v="4"/>
    <n v="2020"/>
    <n v="6"/>
    <n v="10"/>
    <n v="0.46153846153846156"/>
    <n v="1630.74"/>
    <n v="125.44153846153846"/>
    <n v="1651.24"/>
    <m/>
    <m/>
    <n v="125.24153846153845"/>
    <n v="0.20000000000000284"/>
    <n v="6.5"/>
    <n v="-0.5"/>
  </r>
  <r>
    <x v="13"/>
    <x v="3"/>
    <n v="2017"/>
    <n v="8"/>
    <n v="5"/>
    <n v="0.61538461538461542"/>
    <n v="1628.2"/>
    <n v="125.24615384615385"/>
    <n v="1502.54"/>
    <m/>
    <m/>
    <n v="114.48246153846154"/>
    <n v="10.76369230769231"/>
    <n v="8.5"/>
    <n v="-0.5"/>
  </r>
  <r>
    <x v="0"/>
    <x v="0"/>
    <n v="2018"/>
    <n v="5"/>
    <n v="8"/>
    <n v="0.38461538461538464"/>
    <n v="1567.08"/>
    <n v="120.54461538461538"/>
    <n v="1565.16"/>
    <m/>
    <m/>
    <n v="127.21430769230771"/>
    <n v="-6.6696923076923298"/>
    <n v="5.5"/>
    <n v="-0.5"/>
  </r>
  <r>
    <x v="14"/>
    <x v="5"/>
    <n v="2016"/>
    <n v="6"/>
    <n v="7"/>
    <n v="0.46153846153846156"/>
    <n v="1567"/>
    <n v="120.53846153846153"/>
    <n v="112.2"/>
    <m/>
    <m/>
    <n v="120.00000000000001"/>
    <n v="0.53846153846151878"/>
    <n v="6.5"/>
    <n v="-0.5"/>
  </r>
  <r>
    <x v="15"/>
    <x v="4"/>
    <n v="2015"/>
    <n v="5"/>
    <n v="8"/>
    <n v="0.38461538461538464"/>
    <n v="1532"/>
    <n v="117.84615384615384"/>
    <n v="1519"/>
    <m/>
    <n v="1"/>
    <n v="118.30769230769231"/>
    <n v="-0.461538461538467"/>
    <n v="5.5"/>
    <n v="-0.5"/>
  </r>
  <r>
    <x v="6"/>
    <x v="5"/>
    <n v="2017"/>
    <n v="6"/>
    <n v="7"/>
    <n v="0.46153846153846156"/>
    <n v="1519.08"/>
    <n v="116.85230769230769"/>
    <n v="1511.96"/>
    <m/>
    <m/>
    <n v="114.48246153846154"/>
    <n v="2.3698461538461544"/>
    <n v="6.5"/>
    <n v="-0.5"/>
  </r>
  <r>
    <x v="10"/>
    <x v="8"/>
    <n v="2016"/>
    <n v="6"/>
    <n v="7"/>
    <n v="0.46153846153846156"/>
    <n v="1502"/>
    <n v="115.53846153846153"/>
    <n v="120.8"/>
    <m/>
    <m/>
    <n v="120.00000000000001"/>
    <n v="-4.4615384615384812"/>
    <n v="6.5"/>
    <n v="-0.5"/>
  </r>
  <r>
    <x v="16"/>
    <x v="1"/>
    <n v="2015"/>
    <n v="6"/>
    <n v="7"/>
    <n v="0.46153846153846156"/>
    <n v="1475"/>
    <n v="113.46153846153847"/>
    <n v="1541"/>
    <m/>
    <m/>
    <n v="118.30769230769231"/>
    <n v="-4.8461538461538396"/>
    <n v="6.5"/>
    <n v="-0.5"/>
  </r>
  <r>
    <x v="6"/>
    <x v="5"/>
    <n v="2015"/>
    <n v="5"/>
    <n v="8"/>
    <n v="0.38461538461538464"/>
    <n v="1424"/>
    <n v="109.53846153846153"/>
    <n v="1538"/>
    <m/>
    <m/>
    <n v="118.30769230769231"/>
    <n v="-8.7692307692307736"/>
    <n v="5.5"/>
    <n v="-0.5"/>
  </r>
  <r>
    <x v="1"/>
    <x v="1"/>
    <n v="2016"/>
    <n v="4"/>
    <n v="9"/>
    <n v="0.30769230769230771"/>
    <n v="1413"/>
    <n v="108.69230769230769"/>
    <n v="119.1"/>
    <m/>
    <m/>
    <n v="120.00000000000001"/>
    <n v="-11.307692307692321"/>
    <n v="4.5"/>
    <n v="-0.5"/>
  </r>
  <r>
    <x v="17"/>
    <x v="6"/>
    <n v="2017"/>
    <n v="5"/>
    <n v="8"/>
    <n v="0.38461538461538464"/>
    <n v="1366.76"/>
    <n v="105.13538461538461"/>
    <n v="1532.28"/>
    <m/>
    <m/>
    <n v="114.48246153846154"/>
    <n v="-9.3470769230769264"/>
    <n v="5.5"/>
    <n v="-0.5"/>
  </r>
  <r>
    <x v="17"/>
    <x v="6"/>
    <n v="2018"/>
    <n v="0"/>
    <n v="13"/>
    <n v="0"/>
    <n v="1205.1400000000001"/>
    <n v="92.703076923076935"/>
    <n v="1731"/>
    <m/>
    <n v="1"/>
    <n v="127.21430769230771"/>
    <n v="-34.511230769230778"/>
    <n v="0.5"/>
    <n v="-0.5"/>
  </r>
  <r>
    <x v="10"/>
    <x v="8"/>
    <n v="2020"/>
    <n v="10"/>
    <n v="3"/>
    <n v="0.76923076923076927"/>
    <n v="1871.96"/>
    <n v="143.99692307692308"/>
    <n v="1525.06"/>
    <m/>
    <m/>
    <n v="125.24153846153845"/>
    <n v="18.755384615384628"/>
    <n v="9.5"/>
    <n v="0.5"/>
  </r>
  <r>
    <x v="18"/>
    <x v="1"/>
    <n v="2018"/>
    <n v="8"/>
    <n v="5"/>
    <n v="0.61538461538461542"/>
    <n v="1775.72"/>
    <n v="136.59384615384616"/>
    <n v="1652.24"/>
    <m/>
    <m/>
    <n v="127.21430769230771"/>
    <n v="9.3795384615384449"/>
    <n v="7.5"/>
    <n v="0.5"/>
  </r>
  <r>
    <x v="4"/>
    <x v="3"/>
    <n v="2019"/>
    <n v="8"/>
    <n v="5"/>
    <n v="0.61538461538461542"/>
    <n v="1737.08"/>
    <n v="133.62153846153845"/>
    <n v="1561.42"/>
    <m/>
    <m/>
    <n v="123.74553846153849"/>
    <n v="9.8759999999999621"/>
    <n v="7.5"/>
    <n v="0.5"/>
  </r>
  <r>
    <x v="4"/>
    <x v="3"/>
    <n v="2020"/>
    <n v="7"/>
    <n v="6"/>
    <n v="0.53846153846153844"/>
    <n v="1651.06"/>
    <n v="127.00461538461538"/>
    <n v="1627.38"/>
    <m/>
    <m/>
    <n v="125.24153846153845"/>
    <n v="1.7630769230769232"/>
    <n v="6.5"/>
    <n v="0.5"/>
  </r>
  <r>
    <x v="8"/>
    <x v="6"/>
    <n v="2019"/>
    <n v="7"/>
    <n v="6"/>
    <n v="0.53846153846153844"/>
    <n v="1615.52"/>
    <n v="124.27076923076923"/>
    <n v="1588.18"/>
    <m/>
    <m/>
    <n v="123.74553846153849"/>
    <n v="0.52523076923074541"/>
    <n v="6.5"/>
    <n v="0.5"/>
  </r>
  <r>
    <x v="9"/>
    <x v="7"/>
    <n v="2017"/>
    <n v="8"/>
    <n v="5"/>
    <n v="0.61538461538461542"/>
    <n v="1584.44"/>
    <n v="121.88000000000001"/>
    <n v="1467.44"/>
    <m/>
    <m/>
    <n v="114.48246153846154"/>
    <n v="7.3975384615384741"/>
    <n v="7.5"/>
    <n v="0.5"/>
  </r>
  <r>
    <x v="2"/>
    <x v="2"/>
    <n v="2017"/>
    <n v="8"/>
    <n v="5"/>
    <n v="0.61538461538461542"/>
    <n v="1569.74"/>
    <n v="120.74923076923076"/>
    <n v="1504.88"/>
    <m/>
    <m/>
    <n v="114.48246153846154"/>
    <n v="6.2667692307692278"/>
    <n v="7.5"/>
    <n v="0.5"/>
  </r>
  <r>
    <x v="9"/>
    <x v="7"/>
    <n v="2016"/>
    <n v="7"/>
    <n v="6"/>
    <n v="0.53846153846153844"/>
    <n v="1565"/>
    <n v="120.38461538461539"/>
    <n v="123.2"/>
    <m/>
    <m/>
    <n v="120.00000000000001"/>
    <n v="0.38461538461537259"/>
    <n v="6.5"/>
    <n v="0.5"/>
  </r>
  <r>
    <x v="19"/>
    <x v="9"/>
    <n v="2020"/>
    <n v="6"/>
    <n v="7"/>
    <n v="0.46153846153846156"/>
    <n v="1562.3600000000001"/>
    <n v="120.18153846153847"/>
    <n v="1699.02"/>
    <m/>
    <m/>
    <n v="125.24153846153845"/>
    <n v="-5.0599999999999881"/>
    <n v="5.5"/>
    <n v="0.5"/>
  </r>
  <r>
    <x v="0"/>
    <x v="0"/>
    <n v="2015"/>
    <n v="7"/>
    <n v="6"/>
    <n v="0.53846153846153844"/>
    <n v="1561"/>
    <n v="120.07692307692308"/>
    <n v="1531"/>
    <m/>
    <m/>
    <n v="118.30769230769231"/>
    <n v="1.7692307692307736"/>
    <n v="6.5"/>
    <n v="0.5"/>
  </r>
  <r>
    <x v="0"/>
    <x v="0"/>
    <n v="2017"/>
    <n v="7"/>
    <n v="6"/>
    <n v="0.53846153846153844"/>
    <n v="1443.04"/>
    <n v="111.00307692307692"/>
    <n v="1483.98"/>
    <m/>
    <m/>
    <n v="114.48246153846154"/>
    <n v="-3.4793846153846175"/>
    <n v="6.5"/>
    <n v="0.5"/>
  </r>
  <r>
    <x v="9"/>
    <x v="7"/>
    <n v="2020"/>
    <n v="3"/>
    <n v="10"/>
    <n v="0.23076923076923078"/>
    <n v="1316.82"/>
    <n v="101.29384615384615"/>
    <n v="1663.6"/>
    <m/>
    <m/>
    <n v="125.24153846153845"/>
    <n v="-23.947692307692307"/>
    <n v="2.5"/>
    <n v="0.5"/>
  </r>
  <r>
    <x v="12"/>
    <x v="5"/>
    <n v="2020"/>
    <n v="9"/>
    <n v="5"/>
    <n v="0.69230769230769229"/>
    <n v="1757.78"/>
    <n v="135.21384615384616"/>
    <n v="1560.8000000000002"/>
    <m/>
    <m/>
    <n v="125.24153846153845"/>
    <n v="9.9723076923077087"/>
    <n v="7.5"/>
    <n v="1.5"/>
  </r>
  <r>
    <x v="5"/>
    <x v="4"/>
    <n v="2016"/>
    <n v="10"/>
    <n v="3"/>
    <n v="0.76923076923076927"/>
    <n v="1730"/>
    <n v="133.07692307692307"/>
    <n v="125.5"/>
    <m/>
    <m/>
    <n v="120.00000000000001"/>
    <n v="13.076923076923052"/>
    <n v="8.5"/>
    <n v="1.5"/>
  </r>
  <r>
    <x v="10"/>
    <x v="8"/>
    <n v="2018"/>
    <n v="8"/>
    <n v="5"/>
    <n v="0.61538461538461542"/>
    <n v="1676.08"/>
    <n v="128.92923076923077"/>
    <n v="1650.88"/>
    <m/>
    <m/>
    <n v="127.21430769230771"/>
    <n v="1.714923076923057"/>
    <n v="6.5"/>
    <n v="1.5"/>
  </r>
  <r>
    <x v="9"/>
    <x v="7"/>
    <n v="2018"/>
    <n v="8"/>
    <n v="5"/>
    <n v="0.61538461538461542"/>
    <n v="1651.42"/>
    <n v="127.0323076923077"/>
    <n v="1652.24"/>
    <n v="1"/>
    <m/>
    <n v="127.21430769230771"/>
    <n v="-0.18200000000001637"/>
    <n v="6.5"/>
    <n v="1.5"/>
  </r>
  <r>
    <x v="5"/>
    <x v="4"/>
    <n v="2017"/>
    <n v="10"/>
    <n v="3"/>
    <n v="0.76923076923076927"/>
    <n v="1618.68"/>
    <n v="124.51384615384616"/>
    <n v="1389.04"/>
    <n v="1"/>
    <m/>
    <n v="114.48246153846154"/>
    <n v="10.031384615384624"/>
    <n v="8.5"/>
    <n v="1.5"/>
  </r>
  <r>
    <x v="2"/>
    <x v="2"/>
    <n v="2015"/>
    <n v="9"/>
    <n v="4"/>
    <n v="0.69230769230769229"/>
    <n v="1613"/>
    <n v="124.07692307692308"/>
    <n v="1565"/>
    <n v="1"/>
    <m/>
    <n v="118.30769230769231"/>
    <n v="5.7692307692307736"/>
    <n v="7.5"/>
    <n v="1.5"/>
  </r>
  <r>
    <x v="9"/>
    <x v="7"/>
    <n v="2019"/>
    <n v="8"/>
    <n v="5"/>
    <n v="0.61538461538461542"/>
    <n v="1583.38"/>
    <n v="121.79846153846155"/>
    <n v="1601.98"/>
    <m/>
    <m/>
    <n v="123.74553846153849"/>
    <n v="-1.9470769230769349"/>
    <n v="6.5"/>
    <n v="1.5"/>
  </r>
  <r>
    <x v="18"/>
    <x v="1"/>
    <n v="2019"/>
    <n v="8"/>
    <n v="5"/>
    <n v="0.61538461538461542"/>
    <n v="1548.34"/>
    <n v="119.10307692307691"/>
    <n v="1584.8"/>
    <m/>
    <m/>
    <n v="123.74553846153849"/>
    <n v="-4.6424615384615748"/>
    <n v="6.5"/>
    <n v="1.5"/>
  </r>
  <r>
    <x v="13"/>
    <x v="3"/>
    <n v="2016"/>
    <n v="8"/>
    <n v="5"/>
    <n v="0.61538461538461542"/>
    <n v="1540"/>
    <n v="118.46153846153847"/>
    <n v="115.8"/>
    <m/>
    <m/>
    <n v="120.00000000000001"/>
    <n v="-1.5384615384615472"/>
    <n v="6.5"/>
    <n v="1.5"/>
  </r>
  <r>
    <x v="18"/>
    <x v="1"/>
    <n v="2020"/>
    <n v="6"/>
    <n v="7"/>
    <n v="0.46153846153846156"/>
    <n v="1495.1200000000001"/>
    <n v="115.00923076923078"/>
    <n v="1504.28"/>
    <m/>
    <m/>
    <n v="125.24153846153845"/>
    <n v="-10.232307692307671"/>
    <n v="4.5"/>
    <n v="1.5"/>
  </r>
  <r>
    <x v="20"/>
    <x v="10"/>
    <n v="2018"/>
    <n v="5"/>
    <n v="8"/>
    <n v="0.38461538461538464"/>
    <n v="1442.16"/>
    <n v="110.93538461538462"/>
    <n v="1699.82"/>
    <m/>
    <m/>
    <n v="127.21430769230771"/>
    <n v="-16.278923076923093"/>
    <n v="3.5"/>
    <n v="1.5"/>
  </r>
  <r>
    <x v="21"/>
    <x v="8"/>
    <n v="2015"/>
    <n v="7"/>
    <n v="6"/>
    <n v="0.53846153846153844"/>
    <n v="1424"/>
    <n v="109.53846153846153"/>
    <n v="1564"/>
    <m/>
    <m/>
    <n v="118.30769230769231"/>
    <n v="-8.7692307692307736"/>
    <n v="5.5"/>
    <n v="1.5"/>
  </r>
  <r>
    <x v="20"/>
    <x v="10"/>
    <n v="2017"/>
    <n v="6"/>
    <n v="7"/>
    <n v="0.46153846153846156"/>
    <n v="1310.68"/>
    <n v="100.82153846153847"/>
    <n v="1430.96"/>
    <m/>
    <n v="1"/>
    <n v="114.48246153846154"/>
    <n v="-13.660923076923069"/>
    <n v="4.5"/>
    <n v="1.5"/>
  </r>
  <r>
    <x v="2"/>
    <x v="2"/>
    <n v="2018"/>
    <n v="9"/>
    <n v="4"/>
    <n v="0.69230769230769229"/>
    <n v="1683.04"/>
    <n v="129.46461538461537"/>
    <n v="1562.08"/>
    <m/>
    <m/>
    <n v="127.21430769230771"/>
    <n v="2.2503076923076577"/>
    <n v="6.5"/>
    <n v="2.5"/>
  </r>
  <r>
    <x v="22"/>
    <x v="4"/>
    <n v="2019"/>
    <n v="9"/>
    <n v="4"/>
    <n v="0.69230769230769229"/>
    <n v="1635.22"/>
    <n v="125.78615384615385"/>
    <n v="1417.5"/>
    <m/>
    <m/>
    <n v="123.74553846153849"/>
    <n v="2.0406153846153643"/>
    <n v="6.5"/>
    <n v="2.5"/>
  </r>
  <r>
    <x v="20"/>
    <x v="10"/>
    <n v="2019"/>
    <n v="5"/>
    <n v="8"/>
    <n v="0.38461538461538464"/>
    <n v="1337.08"/>
    <n v="102.85230769230769"/>
    <n v="1499.32"/>
    <m/>
    <n v="1"/>
    <n v="123.74553846153849"/>
    <n v="-20.893230769230797"/>
    <n v="2.5"/>
    <n v="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881A110-64E2-459F-93BB-99B3EE51E35C}"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C15" firstHeaderRow="0" firstDataRow="1" firstDataCol="1"/>
  <pivotFields count="15">
    <pivotField showAll="0">
      <items count="24">
        <item x="4"/>
        <item x="9"/>
        <item x="5"/>
        <item x="22"/>
        <item x="10"/>
        <item x="1"/>
        <item x="6"/>
        <item x="0"/>
        <item x="19"/>
        <item x="13"/>
        <item x="14"/>
        <item x="3"/>
        <item x="21"/>
        <item x="8"/>
        <item x="2"/>
        <item x="16"/>
        <item x="17"/>
        <item x="7"/>
        <item x="20"/>
        <item x="18"/>
        <item x="11"/>
        <item x="12"/>
        <item x="15"/>
        <item t="default"/>
      </items>
    </pivotField>
    <pivotField axis="axisRow" showAll="0">
      <items count="12">
        <item x="7"/>
        <item x="6"/>
        <item x="10"/>
        <item x="4"/>
        <item x="1"/>
        <item x="8"/>
        <item x="3"/>
        <item x="0"/>
        <item x="2"/>
        <item x="5"/>
        <item x="9"/>
        <item t="default"/>
      </items>
    </pivotField>
    <pivotField showAll="0"/>
    <pivotField showAll="0"/>
    <pivotField showAll="0"/>
    <pivotField dataField="1" numFmtId="165" showAll="0"/>
    <pivotField showAll="0"/>
    <pivotField numFmtId="2" showAll="0"/>
    <pivotField showAll="0"/>
    <pivotField showAll="0"/>
    <pivotField showAll="0"/>
    <pivotField showAll="0"/>
    <pivotField numFmtId="2" showAll="0"/>
    <pivotField showAll="0"/>
    <pivotField dataField="1" showAll="0"/>
  </pivotFields>
  <rowFields count="1">
    <field x="1"/>
  </rowFields>
  <rowItems count="12">
    <i>
      <x/>
    </i>
    <i>
      <x v="1"/>
    </i>
    <i>
      <x v="2"/>
    </i>
    <i>
      <x v="3"/>
    </i>
    <i>
      <x v="4"/>
    </i>
    <i>
      <x v="5"/>
    </i>
    <i>
      <x v="6"/>
    </i>
    <i>
      <x v="7"/>
    </i>
    <i>
      <x v="8"/>
    </i>
    <i>
      <x v="9"/>
    </i>
    <i>
      <x v="10"/>
    </i>
    <i t="grand">
      <x/>
    </i>
  </rowItems>
  <colFields count="1">
    <field x="-2"/>
  </colFields>
  <colItems count="2">
    <i>
      <x/>
    </i>
    <i i="1">
      <x v="1"/>
    </i>
  </colItems>
  <dataFields count="2">
    <dataField name="Average of Luck Score" fld="14" subtotal="average" baseField="1" baseItem="1" numFmtId="2"/>
    <dataField name="Average of Win%" fld="5" subtotal="average" baseField="1" baseItem="0" numFmtId="16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70EDB-7541-4144-A49E-A652F67CC3E5}">
  <dimension ref="A1:E137"/>
  <sheetViews>
    <sheetView workbookViewId="0">
      <selection activeCell="B2" sqref="B2"/>
    </sheetView>
  </sheetViews>
  <sheetFormatPr defaultRowHeight="15" x14ac:dyDescent="0.25"/>
  <cols>
    <col min="2" max="2" width="9.140625" style="27"/>
    <col min="3" max="3" width="24.28515625" bestFit="1" customWidth="1"/>
    <col min="4" max="4" width="15.85546875" bestFit="1" customWidth="1"/>
  </cols>
  <sheetData>
    <row r="1" spans="1:5" x14ac:dyDescent="0.25">
      <c r="B1" s="27" t="s">
        <v>129</v>
      </c>
    </row>
    <row r="2" spans="1:5" x14ac:dyDescent="0.25">
      <c r="B2" s="8" t="s">
        <v>131</v>
      </c>
    </row>
    <row r="3" spans="1:5" x14ac:dyDescent="0.25">
      <c r="B3" s="1"/>
    </row>
    <row r="4" spans="1:5" x14ac:dyDescent="0.25">
      <c r="B4" s="5" t="s">
        <v>17</v>
      </c>
      <c r="C4" s="1"/>
      <c r="D4" s="1"/>
    </row>
    <row r="5" spans="1:5" x14ac:dyDescent="0.25">
      <c r="A5">
        <v>1</v>
      </c>
      <c r="B5" s="25" t="s">
        <v>0</v>
      </c>
      <c r="C5" t="s">
        <v>1</v>
      </c>
      <c r="D5" t="s">
        <v>3</v>
      </c>
      <c r="E5">
        <v>2014</v>
      </c>
    </row>
    <row r="6" spans="1:5" x14ac:dyDescent="0.25">
      <c r="A6">
        <v>2</v>
      </c>
      <c r="B6" s="25" t="s">
        <v>0</v>
      </c>
      <c r="C6" t="s">
        <v>2</v>
      </c>
      <c r="D6" t="s">
        <v>4</v>
      </c>
      <c r="E6">
        <v>2016</v>
      </c>
    </row>
    <row r="7" spans="1:5" x14ac:dyDescent="0.25">
      <c r="A7">
        <v>3</v>
      </c>
      <c r="B7" s="25" t="s">
        <v>0</v>
      </c>
      <c r="C7" t="s">
        <v>2</v>
      </c>
      <c r="D7" t="s">
        <v>4</v>
      </c>
      <c r="E7">
        <v>2017</v>
      </c>
    </row>
    <row r="8" spans="1:5" x14ac:dyDescent="0.25">
      <c r="A8">
        <v>4</v>
      </c>
      <c r="B8" s="25" t="s">
        <v>0</v>
      </c>
      <c r="C8" t="s">
        <v>2</v>
      </c>
      <c r="D8" t="s">
        <v>4</v>
      </c>
      <c r="E8">
        <v>2018</v>
      </c>
    </row>
    <row r="9" spans="1:5" x14ac:dyDescent="0.25">
      <c r="A9">
        <v>5</v>
      </c>
      <c r="B9" s="25" t="s">
        <v>0</v>
      </c>
      <c r="C9" t="s">
        <v>48</v>
      </c>
      <c r="D9" t="s">
        <v>73</v>
      </c>
      <c r="E9">
        <v>2020</v>
      </c>
    </row>
    <row r="12" spans="1:5" x14ac:dyDescent="0.25">
      <c r="B12" s="26" t="s">
        <v>16</v>
      </c>
      <c r="C12" s="1"/>
      <c r="D12" s="1"/>
    </row>
    <row r="13" spans="1:5" x14ac:dyDescent="0.25">
      <c r="A13">
        <v>1</v>
      </c>
      <c r="B13" s="25" t="s">
        <v>18</v>
      </c>
      <c r="C13" t="s">
        <v>22</v>
      </c>
      <c r="D13" t="s">
        <v>24</v>
      </c>
      <c r="E13">
        <v>2018</v>
      </c>
    </row>
    <row r="14" spans="1:5" x14ac:dyDescent="0.25">
      <c r="A14">
        <v>2</v>
      </c>
      <c r="B14" s="25" t="s">
        <v>19</v>
      </c>
      <c r="C14" t="s">
        <v>23</v>
      </c>
      <c r="D14" t="s">
        <v>12</v>
      </c>
      <c r="E14">
        <v>2016</v>
      </c>
    </row>
    <row r="15" spans="1:5" x14ac:dyDescent="0.25">
      <c r="A15">
        <v>3</v>
      </c>
      <c r="B15" s="25" t="s">
        <v>19</v>
      </c>
      <c r="C15" t="s">
        <v>48</v>
      </c>
      <c r="D15" t="s">
        <v>73</v>
      </c>
      <c r="E15">
        <v>2019</v>
      </c>
    </row>
    <row r="16" spans="1:5" x14ac:dyDescent="0.25">
      <c r="A16">
        <v>5</v>
      </c>
      <c r="B16" s="25" t="s">
        <v>20</v>
      </c>
      <c r="C16" t="s">
        <v>7</v>
      </c>
      <c r="D16" t="s">
        <v>14</v>
      </c>
      <c r="E16">
        <v>2017</v>
      </c>
    </row>
    <row r="17" spans="1:5" x14ac:dyDescent="0.25">
      <c r="A17">
        <v>5</v>
      </c>
      <c r="B17" s="25" t="s">
        <v>20</v>
      </c>
      <c r="C17" t="s">
        <v>9</v>
      </c>
      <c r="D17" t="s">
        <v>12</v>
      </c>
      <c r="E17">
        <v>2019</v>
      </c>
    </row>
    <row r="18" spans="1:5" x14ac:dyDescent="0.25">
      <c r="B18" s="25"/>
    </row>
    <row r="20" spans="1:5" x14ac:dyDescent="0.25">
      <c r="B20" s="5" t="s">
        <v>21</v>
      </c>
      <c r="C20" s="1"/>
      <c r="E20" s="1"/>
    </row>
    <row r="21" spans="1:5" x14ac:dyDescent="0.25">
      <c r="A21">
        <v>1</v>
      </c>
      <c r="B21" s="33">
        <v>92.703076923076935</v>
      </c>
      <c r="C21" t="s">
        <v>22</v>
      </c>
      <c r="D21" t="s">
        <v>24</v>
      </c>
      <c r="E21">
        <v>2018</v>
      </c>
    </row>
    <row r="22" spans="1:5" x14ac:dyDescent="0.25">
      <c r="A22">
        <v>2</v>
      </c>
      <c r="B22" s="33">
        <v>100.82153846153847</v>
      </c>
      <c r="C22" t="s">
        <v>49</v>
      </c>
      <c r="D22" t="s">
        <v>72</v>
      </c>
      <c r="E22">
        <v>2017</v>
      </c>
    </row>
    <row r="23" spans="1:5" x14ac:dyDescent="0.25">
      <c r="A23">
        <v>3</v>
      </c>
      <c r="B23" s="33">
        <v>101.29384615384615</v>
      </c>
      <c r="C23" t="s">
        <v>29</v>
      </c>
      <c r="D23" t="s">
        <v>3</v>
      </c>
      <c r="E23">
        <v>2020</v>
      </c>
    </row>
    <row r="24" spans="1:5" x14ac:dyDescent="0.25">
      <c r="A24">
        <v>4</v>
      </c>
      <c r="B24" s="33">
        <v>101.53846153846153</v>
      </c>
      <c r="C24" t="s">
        <v>23</v>
      </c>
      <c r="D24" t="s">
        <v>12</v>
      </c>
      <c r="E24">
        <v>2016</v>
      </c>
    </row>
    <row r="25" spans="1:5" x14ac:dyDescent="0.25">
      <c r="A25">
        <v>5</v>
      </c>
      <c r="B25" s="33">
        <v>102.85230769230769</v>
      </c>
      <c r="C25" t="s">
        <v>49</v>
      </c>
      <c r="D25" t="s">
        <v>72</v>
      </c>
      <c r="E25">
        <v>2019</v>
      </c>
    </row>
    <row r="28" spans="1:5" x14ac:dyDescent="0.25">
      <c r="B28" s="5" t="s">
        <v>25</v>
      </c>
    </row>
    <row r="29" spans="1:5" x14ac:dyDescent="0.25">
      <c r="A29">
        <v>1</v>
      </c>
      <c r="B29" s="33">
        <v>152.62923076923079</v>
      </c>
      <c r="C29" t="s">
        <v>97</v>
      </c>
      <c r="D29" t="s">
        <v>4</v>
      </c>
      <c r="E29">
        <v>2018</v>
      </c>
    </row>
    <row r="30" spans="1:5" x14ac:dyDescent="0.25">
      <c r="A30">
        <v>2</v>
      </c>
      <c r="B30" s="33">
        <v>143.99692307692308</v>
      </c>
      <c r="C30" t="s">
        <v>48</v>
      </c>
      <c r="D30" t="s">
        <v>73</v>
      </c>
      <c r="E30">
        <v>2020</v>
      </c>
    </row>
    <row r="31" spans="1:5" x14ac:dyDescent="0.25">
      <c r="A31">
        <v>3</v>
      </c>
      <c r="B31" s="33">
        <v>141.76923076923077</v>
      </c>
      <c r="C31" t="s">
        <v>27</v>
      </c>
      <c r="D31" t="s">
        <v>30</v>
      </c>
      <c r="E31">
        <v>2016</v>
      </c>
    </row>
    <row r="32" spans="1:5" x14ac:dyDescent="0.25">
      <c r="A32">
        <v>4</v>
      </c>
      <c r="B32" s="33">
        <v>140.38</v>
      </c>
      <c r="C32" t="s">
        <v>50</v>
      </c>
      <c r="D32" t="s">
        <v>11</v>
      </c>
      <c r="E32">
        <v>2019</v>
      </c>
    </row>
    <row r="33" spans="1:5" x14ac:dyDescent="0.25">
      <c r="A33">
        <v>5</v>
      </c>
      <c r="B33" s="33">
        <v>139.53846153846155</v>
      </c>
      <c r="C33" t="s">
        <v>58</v>
      </c>
      <c r="D33" t="s">
        <v>5</v>
      </c>
      <c r="E33">
        <v>2015</v>
      </c>
    </row>
    <row r="36" spans="1:5" x14ac:dyDescent="0.25">
      <c r="B36" s="5" t="s">
        <v>26</v>
      </c>
      <c r="E36" s="1"/>
    </row>
    <row r="37" spans="1:5" x14ac:dyDescent="0.25">
      <c r="A37">
        <v>1</v>
      </c>
      <c r="B37" s="27">
        <f>LARGE(Sheet10!A:A,1)</f>
        <v>211.54</v>
      </c>
      <c r="C37" t="str">
        <f>VLOOKUP(B37,Sheet10!A:D,3,FALSE)</f>
        <v>Chief Keef</v>
      </c>
      <c r="D37" t="str">
        <f>VLOOKUP(C37,Sheet10!G:H,2,FALSE)</f>
        <v>Jordan Wiley</v>
      </c>
      <c r="E37">
        <f>VLOOKUP(B37,Sheet10!A:D,4,FALSE)</f>
        <v>2020</v>
      </c>
    </row>
    <row r="38" spans="1:5" x14ac:dyDescent="0.25">
      <c r="A38">
        <v>2</v>
      </c>
      <c r="B38" s="27">
        <f>LARGE(Sheet10!A:A,2)</f>
        <v>205</v>
      </c>
      <c r="C38" t="str">
        <f>VLOOKUP(B38,Sheet10!A:D,3,FALSE)</f>
        <v>Sexual Misconduct</v>
      </c>
      <c r="D38" t="str">
        <f>VLOOKUP(C38,Sheet10!G:H,2,FALSE)</f>
        <v>PJ Perry</v>
      </c>
      <c r="E38">
        <f>VLOOKUP(B38,Sheet10!A:D,4,FALSE)</f>
        <v>2016</v>
      </c>
    </row>
    <row r="39" spans="1:5" x14ac:dyDescent="0.25">
      <c r="A39">
        <v>3</v>
      </c>
      <c r="B39" s="27">
        <f>LARGE(Sheet10!A:A,3)</f>
        <v>204.12</v>
      </c>
      <c r="C39" t="str">
        <f>VLOOKUP(B39,Sheet10!A:D,3,FALSE)</f>
        <v>Team 1ce</v>
      </c>
      <c r="D39" t="str">
        <f>VLOOKUP(C39,Sheet10!G:H,2,FALSE)</f>
        <v>PJ Perry</v>
      </c>
      <c r="E39">
        <f>VLOOKUP(B39,Sheet10!A:D,4,FALSE)</f>
        <v>2020</v>
      </c>
    </row>
    <row r="40" spans="1:5" x14ac:dyDescent="0.25">
      <c r="A40">
        <v>4</v>
      </c>
      <c r="B40" s="27">
        <f>LARGE(Sheet10!A:A,4)</f>
        <v>202.88</v>
      </c>
      <c r="C40" t="str">
        <f>VLOOKUP(B40,Sheet10!A:D,3,FALSE)</f>
        <v>Chief Keef</v>
      </c>
      <c r="D40" t="str">
        <f>VLOOKUP(C40,Sheet10!G:H,2,FALSE)</f>
        <v>Jordan Wiley</v>
      </c>
      <c r="E40">
        <f>VLOOKUP(B40,Sheet10!A:D,4,FALSE)</f>
        <v>2020</v>
      </c>
    </row>
    <row r="41" spans="1:5" x14ac:dyDescent="0.25">
      <c r="A41">
        <v>5</v>
      </c>
      <c r="B41" s="27">
        <f>LARGE(Sheet10!A:A,5)</f>
        <v>192.54</v>
      </c>
      <c r="C41" t="str">
        <f>VLOOKUP(B41,Sheet10!A:D,3,FALSE)</f>
        <v>The Spamchise</v>
      </c>
      <c r="D41" t="str">
        <f>VLOOKUP(C41,Sheet10!G:H,2,FALSE)</f>
        <v>Max Spaminato</v>
      </c>
      <c r="E41">
        <f>VLOOKUP(B41,Sheet10!A:D,4,FALSE)</f>
        <v>2019</v>
      </c>
    </row>
    <row r="44" spans="1:5" x14ac:dyDescent="0.25">
      <c r="B44" s="5" t="s">
        <v>59</v>
      </c>
    </row>
    <row r="45" spans="1:5" x14ac:dyDescent="0.25">
      <c r="A45">
        <v>1</v>
      </c>
      <c r="B45" s="27">
        <v>34</v>
      </c>
      <c r="C45" t="s">
        <v>10</v>
      </c>
      <c r="D45" t="s">
        <v>11</v>
      </c>
      <c r="E45">
        <v>2014</v>
      </c>
    </row>
    <row r="46" spans="1:5" x14ac:dyDescent="0.25">
      <c r="A46">
        <v>2</v>
      </c>
      <c r="B46" s="27">
        <v>41</v>
      </c>
      <c r="C46" t="s">
        <v>7</v>
      </c>
      <c r="D46" t="s">
        <v>14</v>
      </c>
      <c r="E46">
        <v>2014</v>
      </c>
    </row>
    <row r="47" spans="1:5" x14ac:dyDescent="0.25">
      <c r="A47">
        <v>3</v>
      </c>
      <c r="B47" s="27">
        <v>45</v>
      </c>
      <c r="C47" t="s">
        <v>8</v>
      </c>
      <c r="D47" t="s">
        <v>13</v>
      </c>
      <c r="E47">
        <v>2014</v>
      </c>
    </row>
    <row r="48" spans="1:5" x14ac:dyDescent="0.25">
      <c r="A48">
        <v>4</v>
      </c>
      <c r="B48" s="27">
        <v>47</v>
      </c>
      <c r="C48" t="s">
        <v>6</v>
      </c>
      <c r="D48" t="s">
        <v>15</v>
      </c>
      <c r="E48">
        <v>2014</v>
      </c>
    </row>
    <row r="49" spans="1:5" x14ac:dyDescent="0.25">
      <c r="A49">
        <v>5</v>
      </c>
      <c r="B49" s="27">
        <v>49</v>
      </c>
      <c r="C49" t="s">
        <v>6</v>
      </c>
      <c r="D49" t="s">
        <v>15</v>
      </c>
      <c r="E49">
        <v>2014</v>
      </c>
    </row>
    <row r="52" spans="1:5" x14ac:dyDescent="0.25">
      <c r="B52" s="5" t="s">
        <v>130</v>
      </c>
      <c r="E52" s="1"/>
    </row>
    <row r="53" spans="1:5" x14ac:dyDescent="0.25">
      <c r="A53">
        <v>1</v>
      </c>
      <c r="B53" s="27">
        <f>SMALL(Sheet10!A:A,1)</f>
        <v>60.46</v>
      </c>
      <c r="C53" t="str">
        <f>VLOOKUP(B53,Sheet10!A:D,3,FALSE)</f>
        <v>Bernie Brigade</v>
      </c>
      <c r="D53" t="str">
        <f>VLOOKUP(C53,Sheet10!G:H,2,FALSE)</f>
        <v>Ryan Bernier</v>
      </c>
      <c r="E53">
        <f>VLOOKUP(B53,Sheet10!A:D,4,FALSE)</f>
        <v>2020</v>
      </c>
    </row>
    <row r="54" spans="1:5" x14ac:dyDescent="0.25">
      <c r="A54">
        <v>2</v>
      </c>
      <c r="B54" s="27">
        <f>SMALL(Sheet10!A:A,2)</f>
        <v>63.54</v>
      </c>
      <c r="C54" t="str">
        <f>VLOOKUP(B54,Sheet10!A:D,3,FALSE)</f>
        <v>The Beef</v>
      </c>
      <c r="D54" t="str">
        <f>VLOOKUP(C54,Sheet10!G:H,2,FALSE)</f>
        <v>Andrew Coburn</v>
      </c>
      <c r="E54">
        <f>VLOOKUP(B54,Sheet10!A:D,4,FALSE)</f>
        <v>2019</v>
      </c>
    </row>
    <row r="55" spans="1:5" x14ac:dyDescent="0.25">
      <c r="A55">
        <v>3</v>
      </c>
      <c r="B55" s="27">
        <f>SMALL(Sheet10!A:A,3)</f>
        <v>65.62</v>
      </c>
      <c r="C55" t="str">
        <f>VLOOKUP(B55,Sheet10!A:D,3,FALSE)</f>
        <v>The Beef</v>
      </c>
      <c r="D55" t="str">
        <f>VLOOKUP(C55,Sheet10!G:H,2,FALSE)</f>
        <v>Andrew Coburn</v>
      </c>
      <c r="E55">
        <f>VLOOKUP(B55,Sheet10!A:D,4,FALSE)</f>
        <v>2019</v>
      </c>
    </row>
    <row r="56" spans="1:5" x14ac:dyDescent="0.25">
      <c r="A56">
        <v>4</v>
      </c>
      <c r="B56" s="27">
        <f>SMALL(Sheet10!A:A,4)</f>
        <v>68.44</v>
      </c>
      <c r="C56" t="str">
        <f>VLOOKUP(B56,Sheet10!A:D,3,FALSE)</f>
        <v>Team 10</v>
      </c>
      <c r="D56" t="str">
        <f>VLOOKUP(C56,Sheet10!G:H,2,FALSE)</f>
        <v>Charlie Rittner</v>
      </c>
      <c r="E56">
        <f>VLOOKUP(B56,Sheet10!A:D,4,FALSE)</f>
        <v>2018</v>
      </c>
    </row>
    <row r="57" spans="1:5" x14ac:dyDescent="0.25">
      <c r="A57">
        <v>5</v>
      </c>
      <c r="B57" s="27">
        <f>SMALL(Sheet10!A:A,5)</f>
        <v>70.56</v>
      </c>
      <c r="C57" t="str">
        <f>VLOOKUP(B57,Sheet10!A:D,3,FALSE)</f>
        <v>The Beef</v>
      </c>
      <c r="D57" t="str">
        <f>VLOOKUP(C57,Sheet10!G:H,2,FALSE)</f>
        <v>Andrew Coburn</v>
      </c>
      <c r="E57">
        <f>VLOOKUP(B57,Sheet10!A:D,4,FALSE)</f>
        <v>2018</v>
      </c>
    </row>
    <row r="60" spans="1:5" x14ac:dyDescent="0.25">
      <c r="B60" s="5" t="s">
        <v>121</v>
      </c>
    </row>
    <row r="61" spans="1:5" x14ac:dyDescent="0.25">
      <c r="A61">
        <v>1</v>
      </c>
      <c r="B61" s="27">
        <v>2.5</v>
      </c>
      <c r="C61" t="s">
        <v>27</v>
      </c>
      <c r="D61" t="s">
        <v>113</v>
      </c>
      <c r="E61">
        <v>2018</v>
      </c>
    </row>
    <row r="62" spans="1:5" x14ac:dyDescent="0.25">
      <c r="A62">
        <v>1</v>
      </c>
      <c r="B62" s="27">
        <v>2.5</v>
      </c>
      <c r="C62" t="s">
        <v>52</v>
      </c>
      <c r="D62" t="s">
        <v>4</v>
      </c>
      <c r="E62">
        <v>2019</v>
      </c>
    </row>
    <row r="63" spans="1:5" x14ac:dyDescent="0.25">
      <c r="A63">
        <v>1</v>
      </c>
      <c r="B63" s="27">
        <v>2.5</v>
      </c>
      <c r="C63" t="s">
        <v>49</v>
      </c>
      <c r="D63" t="s">
        <v>72</v>
      </c>
      <c r="E63">
        <v>2019</v>
      </c>
    </row>
    <row r="64" spans="1:5" x14ac:dyDescent="0.25">
      <c r="A64">
        <v>2</v>
      </c>
      <c r="B64" s="27">
        <v>1.5</v>
      </c>
      <c r="C64" t="s">
        <v>50</v>
      </c>
      <c r="D64" t="s">
        <v>11</v>
      </c>
      <c r="E64">
        <v>2020</v>
      </c>
    </row>
    <row r="65" spans="1:5" x14ac:dyDescent="0.25">
      <c r="A65">
        <v>2</v>
      </c>
      <c r="B65" s="27">
        <v>1.5</v>
      </c>
      <c r="C65" t="s">
        <v>97</v>
      </c>
      <c r="D65" t="s">
        <v>4</v>
      </c>
      <c r="E65">
        <v>2016</v>
      </c>
    </row>
    <row r="68" spans="1:5" x14ac:dyDescent="0.25">
      <c r="B68" s="5" t="s">
        <v>122</v>
      </c>
      <c r="E68" s="1"/>
    </row>
    <row r="69" spans="1:5" x14ac:dyDescent="0.25">
      <c r="A69">
        <v>1</v>
      </c>
      <c r="B69">
        <v>-4.5</v>
      </c>
      <c r="C69" t="s">
        <v>9</v>
      </c>
      <c r="D69" t="s">
        <v>12</v>
      </c>
      <c r="E69">
        <v>2019</v>
      </c>
    </row>
    <row r="70" spans="1:5" x14ac:dyDescent="0.25">
      <c r="A70">
        <v>2</v>
      </c>
      <c r="B70">
        <v>-3.5</v>
      </c>
      <c r="C70" t="s">
        <v>98</v>
      </c>
      <c r="D70" t="s">
        <v>14</v>
      </c>
      <c r="E70">
        <v>2017</v>
      </c>
    </row>
    <row r="71" spans="1:5" x14ac:dyDescent="0.25">
      <c r="A71">
        <v>3</v>
      </c>
      <c r="B71">
        <v>-2.5</v>
      </c>
      <c r="C71" t="s">
        <v>27</v>
      </c>
      <c r="D71" t="s">
        <v>113</v>
      </c>
      <c r="E71">
        <v>2016</v>
      </c>
    </row>
    <row r="72" spans="1:5" x14ac:dyDescent="0.25">
      <c r="A72">
        <v>4</v>
      </c>
      <c r="B72">
        <v>-2.5</v>
      </c>
      <c r="C72" t="s">
        <v>58</v>
      </c>
      <c r="D72" t="s">
        <v>5</v>
      </c>
      <c r="E72">
        <v>2015</v>
      </c>
    </row>
    <row r="73" spans="1:5" x14ac:dyDescent="0.25">
      <c r="A73">
        <v>5</v>
      </c>
      <c r="B73">
        <v>-2.5</v>
      </c>
      <c r="C73" t="s">
        <v>53</v>
      </c>
      <c r="D73" t="s">
        <v>5</v>
      </c>
      <c r="E73">
        <v>2018</v>
      </c>
    </row>
    <row r="74" spans="1:5" x14ac:dyDescent="0.25">
      <c r="B74"/>
    </row>
    <row r="75" spans="1:5" x14ac:dyDescent="0.25">
      <c r="B75"/>
    </row>
    <row r="76" spans="1:5" x14ac:dyDescent="0.25">
      <c r="B76" s="5" t="s">
        <v>128</v>
      </c>
      <c r="E76" s="1"/>
    </row>
    <row r="77" spans="1:5" x14ac:dyDescent="0.25">
      <c r="A77">
        <v>1</v>
      </c>
      <c r="B77" s="27">
        <v>-40.450000000000003</v>
      </c>
      <c r="C77" t="s">
        <v>22</v>
      </c>
      <c r="D77" t="s">
        <v>83</v>
      </c>
      <c r="E77">
        <v>2018</v>
      </c>
    </row>
    <row r="78" spans="1:5" x14ac:dyDescent="0.25">
      <c r="A78">
        <v>2</v>
      </c>
      <c r="B78" s="7">
        <v>32.532307692307697</v>
      </c>
      <c r="C78" t="s">
        <v>97</v>
      </c>
      <c r="D78" t="s">
        <v>4</v>
      </c>
      <c r="E78">
        <v>2018</v>
      </c>
    </row>
    <row r="79" spans="1:5" x14ac:dyDescent="0.25">
      <c r="A79">
        <v>3</v>
      </c>
      <c r="B79" s="7">
        <v>26.684615384615398</v>
      </c>
      <c r="C79" t="s">
        <v>48</v>
      </c>
      <c r="D79" t="s">
        <v>73</v>
      </c>
      <c r="E79">
        <v>2020</v>
      </c>
    </row>
    <row r="80" spans="1:5" x14ac:dyDescent="0.25">
      <c r="A80">
        <v>4</v>
      </c>
      <c r="B80" s="7">
        <v>-26.675384615384615</v>
      </c>
      <c r="C80" t="s">
        <v>29</v>
      </c>
      <c r="D80" t="s">
        <v>86</v>
      </c>
      <c r="E80">
        <v>2020</v>
      </c>
    </row>
    <row r="81" spans="1:5" x14ac:dyDescent="0.25">
      <c r="A81">
        <v>5</v>
      </c>
      <c r="B81" s="7">
        <v>-24.584615384615404</v>
      </c>
      <c r="C81" t="s">
        <v>48</v>
      </c>
      <c r="D81" t="s">
        <v>79</v>
      </c>
      <c r="E81">
        <v>2019</v>
      </c>
    </row>
    <row r="82" spans="1:5" x14ac:dyDescent="0.25">
      <c r="B82" s="7"/>
    </row>
    <row r="83" spans="1:5" x14ac:dyDescent="0.25">
      <c r="B83"/>
    </row>
    <row r="84" spans="1:5" x14ac:dyDescent="0.25">
      <c r="B84" s="5" t="s">
        <v>124</v>
      </c>
    </row>
    <row r="85" spans="1:5" x14ac:dyDescent="0.25">
      <c r="A85">
        <v>1</v>
      </c>
      <c r="B85" s="27">
        <v>0.5</v>
      </c>
      <c r="C85" t="s">
        <v>4</v>
      </c>
    </row>
    <row r="86" spans="1:5" x14ac:dyDescent="0.25">
      <c r="A86">
        <v>1</v>
      </c>
      <c r="B86" s="27">
        <v>0.5</v>
      </c>
      <c r="C86" t="s">
        <v>3</v>
      </c>
    </row>
    <row r="87" spans="1:5" x14ac:dyDescent="0.25">
      <c r="A87">
        <v>1</v>
      </c>
      <c r="B87" s="27">
        <v>0.5</v>
      </c>
      <c r="C87" t="s">
        <v>120</v>
      </c>
    </row>
    <row r="88" spans="1:5" x14ac:dyDescent="0.25">
      <c r="A88">
        <v>2</v>
      </c>
      <c r="B88" s="27">
        <v>0</v>
      </c>
      <c r="C88" t="s">
        <v>73</v>
      </c>
    </row>
    <row r="89" spans="1:5" x14ac:dyDescent="0.25">
      <c r="A89">
        <v>3</v>
      </c>
      <c r="B89" s="27">
        <v>-0.17</v>
      </c>
      <c r="C89" t="s">
        <v>14</v>
      </c>
    </row>
    <row r="90" spans="1:5" x14ac:dyDescent="0.25">
      <c r="A90">
        <v>3</v>
      </c>
      <c r="B90" s="27">
        <v>-0.17</v>
      </c>
      <c r="C90" t="s">
        <v>113</v>
      </c>
    </row>
    <row r="91" spans="1:5" x14ac:dyDescent="0.25">
      <c r="A91">
        <v>4</v>
      </c>
      <c r="B91" s="27">
        <v>-0.33</v>
      </c>
      <c r="C91" t="s">
        <v>11</v>
      </c>
    </row>
    <row r="92" spans="1:5" x14ac:dyDescent="0.25">
      <c r="A92">
        <v>5</v>
      </c>
      <c r="B92" s="27">
        <v>-0.5</v>
      </c>
      <c r="C92" t="s">
        <v>24</v>
      </c>
    </row>
    <row r="93" spans="1:5" x14ac:dyDescent="0.25">
      <c r="A93">
        <v>5</v>
      </c>
      <c r="B93" s="27">
        <v>-0.5</v>
      </c>
      <c r="C93" t="s">
        <v>5</v>
      </c>
    </row>
    <row r="94" spans="1:5" x14ac:dyDescent="0.25">
      <c r="A94">
        <v>6</v>
      </c>
      <c r="B94" s="27">
        <v>-1</v>
      </c>
      <c r="C94" t="s">
        <v>12</v>
      </c>
    </row>
    <row r="97" spans="1:3" x14ac:dyDescent="0.25">
      <c r="B97" s="5" t="s">
        <v>125</v>
      </c>
    </row>
    <row r="98" spans="1:3" x14ac:dyDescent="0.25">
      <c r="A98">
        <v>1</v>
      </c>
      <c r="B98" s="34">
        <v>0.64100000000000001</v>
      </c>
      <c r="C98" t="s">
        <v>4</v>
      </c>
    </row>
    <row r="99" spans="1:3" x14ac:dyDescent="0.25">
      <c r="A99">
        <v>2</v>
      </c>
      <c r="B99" s="34">
        <v>0.57699999999999996</v>
      </c>
      <c r="C99" t="s">
        <v>5</v>
      </c>
    </row>
    <row r="100" spans="1:3" x14ac:dyDescent="0.25">
      <c r="A100">
        <v>2</v>
      </c>
      <c r="B100" s="34">
        <v>0.57699999999999996</v>
      </c>
      <c r="C100" t="s">
        <v>113</v>
      </c>
    </row>
    <row r="101" spans="1:3" x14ac:dyDescent="0.25">
      <c r="A101">
        <v>3</v>
      </c>
      <c r="B101" s="34">
        <v>0.52600000000000002</v>
      </c>
      <c r="C101" t="s">
        <v>11</v>
      </c>
    </row>
    <row r="102" spans="1:3" x14ac:dyDescent="0.25">
      <c r="A102">
        <v>4</v>
      </c>
      <c r="B102" s="34">
        <v>0.48699999999999999</v>
      </c>
      <c r="C102" t="s">
        <v>3</v>
      </c>
    </row>
    <row r="103" spans="1:3" x14ac:dyDescent="0.25">
      <c r="A103">
        <v>5</v>
      </c>
      <c r="B103" s="34">
        <v>0.46200000000000002</v>
      </c>
      <c r="C103" t="s">
        <v>120</v>
      </c>
    </row>
    <row r="104" spans="1:3" x14ac:dyDescent="0.25">
      <c r="A104">
        <v>6</v>
      </c>
      <c r="B104" s="34">
        <v>0.44900000000000001</v>
      </c>
      <c r="C104" t="s">
        <v>73</v>
      </c>
    </row>
    <row r="105" spans="1:3" x14ac:dyDescent="0.25">
      <c r="A105">
        <v>6</v>
      </c>
      <c r="B105" s="34">
        <v>0.44900000000000001</v>
      </c>
      <c r="C105" t="s">
        <v>14</v>
      </c>
    </row>
    <row r="106" spans="1:3" x14ac:dyDescent="0.25">
      <c r="A106">
        <v>7</v>
      </c>
      <c r="B106" s="34">
        <v>0.39700000000000002</v>
      </c>
      <c r="C106" t="s">
        <v>12</v>
      </c>
    </row>
    <row r="107" spans="1:3" x14ac:dyDescent="0.25">
      <c r="A107">
        <v>8</v>
      </c>
      <c r="B107" s="34">
        <v>0.32700000000000001</v>
      </c>
      <c r="C107" t="s">
        <v>24</v>
      </c>
    </row>
    <row r="110" spans="1:3" x14ac:dyDescent="0.25">
      <c r="B110" s="5" t="s">
        <v>105</v>
      </c>
    </row>
    <row r="111" spans="1:3" x14ac:dyDescent="0.25">
      <c r="A111">
        <v>1</v>
      </c>
      <c r="B111" s="27">
        <v>127.21</v>
      </c>
      <c r="C111" s="10" t="s">
        <v>132</v>
      </c>
    </row>
    <row r="112" spans="1:3" x14ac:dyDescent="0.25">
      <c r="A112">
        <v>2</v>
      </c>
      <c r="B112" s="27">
        <v>125.24</v>
      </c>
      <c r="C112" s="10" t="s">
        <v>133</v>
      </c>
    </row>
    <row r="113" spans="1:4" x14ac:dyDescent="0.25">
      <c r="A113">
        <v>3</v>
      </c>
      <c r="B113" s="27">
        <v>123.75</v>
      </c>
      <c r="C113" s="10" t="s">
        <v>134</v>
      </c>
    </row>
    <row r="114" spans="1:4" x14ac:dyDescent="0.25">
      <c r="A114">
        <v>4</v>
      </c>
      <c r="B114" s="27">
        <v>120</v>
      </c>
      <c r="C114" s="10" t="s">
        <v>135</v>
      </c>
    </row>
    <row r="115" spans="1:4" x14ac:dyDescent="0.25">
      <c r="A115">
        <v>5</v>
      </c>
      <c r="B115" s="27">
        <v>118.31</v>
      </c>
      <c r="C115" s="10" t="s">
        <v>136</v>
      </c>
    </row>
    <row r="116" spans="1:4" x14ac:dyDescent="0.25">
      <c r="C116" s="10"/>
    </row>
    <row r="118" spans="1:4" x14ac:dyDescent="0.25">
      <c r="B118" s="5" t="s">
        <v>137</v>
      </c>
    </row>
    <row r="119" spans="1:4" x14ac:dyDescent="0.25">
      <c r="B119" s="27">
        <v>2013</v>
      </c>
      <c r="C119" t="s">
        <v>7</v>
      </c>
      <c r="D119" t="s">
        <v>14</v>
      </c>
    </row>
    <row r="120" spans="1:4" x14ac:dyDescent="0.25">
      <c r="B120" s="27">
        <v>2014</v>
      </c>
      <c r="C120" t="s">
        <v>9</v>
      </c>
      <c r="D120" t="s">
        <v>12</v>
      </c>
    </row>
    <row r="121" spans="1:4" x14ac:dyDescent="0.25">
      <c r="B121" s="27">
        <v>2015</v>
      </c>
      <c r="C121" t="s">
        <v>27</v>
      </c>
      <c r="D121" t="s">
        <v>113</v>
      </c>
    </row>
    <row r="122" spans="1:4" x14ac:dyDescent="0.25">
      <c r="B122" s="27">
        <v>2016</v>
      </c>
      <c r="C122" t="s">
        <v>27</v>
      </c>
      <c r="D122" t="s">
        <v>113</v>
      </c>
    </row>
    <row r="123" spans="1:4" x14ac:dyDescent="0.25">
      <c r="B123" s="27">
        <v>2017</v>
      </c>
      <c r="C123" t="s">
        <v>52</v>
      </c>
      <c r="D123" t="s">
        <v>4</v>
      </c>
    </row>
    <row r="124" spans="1:4" x14ac:dyDescent="0.25">
      <c r="B124" s="27">
        <v>2018</v>
      </c>
      <c r="C124" t="s">
        <v>29</v>
      </c>
      <c r="D124" t="s">
        <v>3</v>
      </c>
    </row>
    <row r="125" spans="1:4" x14ac:dyDescent="0.25">
      <c r="B125" s="27">
        <v>2019</v>
      </c>
      <c r="C125" t="s">
        <v>50</v>
      </c>
      <c r="D125" t="s">
        <v>11</v>
      </c>
    </row>
    <row r="126" spans="1:4" x14ac:dyDescent="0.25">
      <c r="B126" s="27">
        <v>2020</v>
      </c>
      <c r="C126" t="s">
        <v>138</v>
      </c>
      <c r="D126" t="s">
        <v>138</v>
      </c>
    </row>
    <row r="129" spans="2:4" x14ac:dyDescent="0.25">
      <c r="B129" s="5" t="s">
        <v>139</v>
      </c>
    </row>
    <row r="130" spans="2:4" x14ac:dyDescent="0.25">
      <c r="B130" s="27">
        <v>2013</v>
      </c>
      <c r="C130" t="s">
        <v>27</v>
      </c>
      <c r="D130" t="s">
        <v>113</v>
      </c>
    </row>
    <row r="131" spans="2:4" x14ac:dyDescent="0.25">
      <c r="B131" s="27">
        <v>2014</v>
      </c>
      <c r="C131" t="s">
        <v>7</v>
      </c>
      <c r="D131" t="s">
        <v>14</v>
      </c>
    </row>
    <row r="132" spans="2:4" x14ac:dyDescent="0.25">
      <c r="B132" s="27">
        <v>2015</v>
      </c>
      <c r="C132" t="s">
        <v>140</v>
      </c>
      <c r="D132" t="s">
        <v>4</v>
      </c>
    </row>
    <row r="133" spans="2:4" x14ac:dyDescent="0.25">
      <c r="B133" s="27">
        <v>2016</v>
      </c>
      <c r="C133" t="s">
        <v>23</v>
      </c>
      <c r="D133" t="s">
        <v>12</v>
      </c>
    </row>
    <row r="134" spans="2:4" x14ac:dyDescent="0.25">
      <c r="B134" s="27">
        <v>2017</v>
      </c>
      <c r="C134" t="s">
        <v>49</v>
      </c>
      <c r="D134" t="s">
        <v>72</v>
      </c>
    </row>
    <row r="135" spans="2:4" x14ac:dyDescent="0.25">
      <c r="B135" s="27">
        <v>2018</v>
      </c>
      <c r="C135" t="s">
        <v>22</v>
      </c>
      <c r="D135" t="s">
        <v>24</v>
      </c>
    </row>
    <row r="136" spans="2:4" x14ac:dyDescent="0.25">
      <c r="B136" s="27">
        <v>2019</v>
      </c>
      <c r="C136" t="s">
        <v>49</v>
      </c>
      <c r="D136" t="s">
        <v>72</v>
      </c>
    </row>
    <row r="137" spans="2:4" x14ac:dyDescent="0.25">
      <c r="B137" s="27">
        <v>2020</v>
      </c>
      <c r="C137" t="s">
        <v>138</v>
      </c>
      <c r="D137" t="s">
        <v>138</v>
      </c>
    </row>
  </sheetData>
  <conditionalFormatting sqref="A65:D65">
    <cfRule type="cellIs" dxfId="371" priority="36" operator="equal">
      <formula>2019</formula>
    </cfRule>
  </conditionalFormatting>
  <conditionalFormatting sqref="A60:D60 A61:A62 C62:D62 A63:D65">
    <cfRule type="cellIs" dxfId="370" priority="35" operator="equal">
      <formula>2019</formula>
    </cfRule>
  </conditionalFormatting>
  <conditionalFormatting sqref="C69 B69:B75">
    <cfRule type="cellIs" dxfId="369" priority="33" operator="equal">
      <formula>2019</formula>
    </cfRule>
  </conditionalFormatting>
  <conditionalFormatting sqref="A73:D75">
    <cfRule type="cellIs" dxfId="368" priority="32" operator="equal">
      <formula>2019</formula>
    </cfRule>
  </conditionalFormatting>
  <conditionalFormatting sqref="A72:D75 A68:A71 C70:D71 C68:D68">
    <cfRule type="cellIs" dxfId="367" priority="31" operator="equal">
      <formula>2019</formula>
    </cfRule>
  </conditionalFormatting>
  <conditionalFormatting sqref="B68">
    <cfRule type="cellIs" dxfId="366" priority="28" operator="equal">
      <formula>2019</formula>
    </cfRule>
  </conditionalFormatting>
  <conditionalFormatting sqref="A89 A94">
    <cfRule type="cellIs" dxfId="365" priority="26" operator="equal">
      <formula>2019</formula>
    </cfRule>
  </conditionalFormatting>
  <conditionalFormatting sqref="A89 A94">
    <cfRule type="cellIs" dxfId="364" priority="25" operator="equal">
      <formula>2019</formula>
    </cfRule>
  </conditionalFormatting>
  <conditionalFormatting sqref="A85:A95">
    <cfRule type="cellIs" dxfId="363" priority="24" operator="equal">
      <formula>2019</formula>
    </cfRule>
  </conditionalFormatting>
  <conditionalFormatting sqref="A97:C97">
    <cfRule type="cellIs" dxfId="362" priority="23" operator="equal">
      <formula>2019</formula>
    </cfRule>
  </conditionalFormatting>
  <conditionalFormatting sqref="A102 A107">
    <cfRule type="cellIs" dxfId="361" priority="22" operator="equal">
      <formula>2019</formula>
    </cfRule>
  </conditionalFormatting>
  <conditionalFormatting sqref="A102 A107">
    <cfRule type="cellIs" dxfId="360" priority="21" operator="equal">
      <formula>2019</formula>
    </cfRule>
  </conditionalFormatting>
  <conditionalFormatting sqref="A98:A107">
    <cfRule type="cellIs" dxfId="359" priority="20" operator="equal">
      <formula>2019</formula>
    </cfRule>
  </conditionalFormatting>
  <conditionalFormatting sqref="B110">
    <cfRule type="cellIs" dxfId="358" priority="19" operator="equal">
      <formula>2019</formula>
    </cfRule>
  </conditionalFormatting>
  <conditionalFormatting sqref="F76:XFD83 A83:D83 A81:A82">
    <cfRule type="cellIs" dxfId="357" priority="18" operator="equal">
      <formula>2019</formula>
    </cfRule>
  </conditionalFormatting>
  <conditionalFormatting sqref="C78">
    <cfRule type="cellIs" dxfId="356" priority="17" operator="equal">
      <formula>2019</formula>
    </cfRule>
  </conditionalFormatting>
  <conditionalFormatting sqref="A83:D83 A81:A82">
    <cfRule type="cellIs" dxfId="355" priority="16" operator="equal">
      <formula>2019</formula>
    </cfRule>
  </conditionalFormatting>
  <conditionalFormatting sqref="A83:D83 A76:A79 C79:D79 C76:D76 C80">
    <cfRule type="cellIs" dxfId="354" priority="15" operator="equal">
      <formula>2019</formula>
    </cfRule>
  </conditionalFormatting>
  <conditionalFormatting sqref="B76">
    <cfRule type="cellIs" dxfId="353" priority="13" operator="equal">
      <formula>2019</formula>
    </cfRule>
  </conditionalFormatting>
  <conditionalFormatting sqref="D80">
    <cfRule type="cellIs" dxfId="352" priority="12" operator="equal">
      <formula>2019</formula>
    </cfRule>
  </conditionalFormatting>
  <conditionalFormatting sqref="D81:D82">
    <cfRule type="cellIs" dxfId="351" priority="11" operator="equal">
      <formula>2019</formula>
    </cfRule>
  </conditionalFormatting>
  <conditionalFormatting sqref="E1:E59 E61:E1048576 B2:B3">
    <cfRule type="cellIs" dxfId="350" priority="1" operator="equal">
      <formula>2020</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4199D-7043-497F-9390-8581D5AD34A2}">
  <dimension ref="A1:H625"/>
  <sheetViews>
    <sheetView workbookViewId="0"/>
  </sheetViews>
  <sheetFormatPr defaultRowHeight="15" x14ac:dyDescent="0.25"/>
  <cols>
    <col min="1" max="2" width="9.140625" style="27"/>
    <col min="3" max="3" width="18.42578125" bestFit="1" customWidth="1"/>
    <col min="4" max="4" width="9.140625" style="8"/>
    <col min="7" max="7" width="18.42578125" bestFit="1" customWidth="1"/>
    <col min="8" max="8" width="15" bestFit="1" customWidth="1"/>
  </cols>
  <sheetData>
    <row r="1" spans="1:8" x14ac:dyDescent="0.25">
      <c r="A1" s="5" t="s">
        <v>111</v>
      </c>
      <c r="B1" s="5" t="s">
        <v>116</v>
      </c>
      <c r="C1" s="1" t="s">
        <v>112</v>
      </c>
      <c r="D1" s="8" t="s">
        <v>75</v>
      </c>
      <c r="G1" s="1" t="s">
        <v>74</v>
      </c>
      <c r="H1" s="1" t="s">
        <v>76</v>
      </c>
    </row>
    <row r="2" spans="1:8" x14ac:dyDescent="0.25">
      <c r="A2">
        <v>169.38</v>
      </c>
      <c r="B2" s="27">
        <v>1</v>
      </c>
      <c r="C2" s="3" t="s">
        <v>9</v>
      </c>
      <c r="D2" s="8">
        <v>2020</v>
      </c>
      <c r="G2" s="3" t="s">
        <v>9</v>
      </c>
      <c r="H2" t="s">
        <v>12</v>
      </c>
    </row>
    <row r="3" spans="1:8" x14ac:dyDescent="0.25">
      <c r="A3">
        <v>146.62</v>
      </c>
      <c r="B3" s="27">
        <v>2</v>
      </c>
      <c r="C3" s="3" t="s">
        <v>9</v>
      </c>
      <c r="D3" s="8">
        <v>2020</v>
      </c>
      <c r="G3" s="3" t="s">
        <v>27</v>
      </c>
      <c r="H3" t="s">
        <v>113</v>
      </c>
    </row>
    <row r="4" spans="1:8" x14ac:dyDescent="0.25">
      <c r="A4">
        <v>167</v>
      </c>
      <c r="B4" s="27">
        <v>3</v>
      </c>
      <c r="C4" s="3" t="s">
        <v>9</v>
      </c>
      <c r="D4" s="8">
        <v>2020</v>
      </c>
      <c r="G4" s="3" t="s">
        <v>47</v>
      </c>
      <c r="H4" t="s">
        <v>113</v>
      </c>
    </row>
    <row r="5" spans="1:8" x14ac:dyDescent="0.25">
      <c r="A5">
        <v>130.30000000000001</v>
      </c>
      <c r="B5" s="27">
        <v>4</v>
      </c>
      <c r="C5" s="3" t="s">
        <v>9</v>
      </c>
      <c r="D5" s="8">
        <v>2020</v>
      </c>
      <c r="G5" s="3" t="s">
        <v>48</v>
      </c>
      <c r="H5" t="s">
        <v>73</v>
      </c>
    </row>
    <row r="6" spans="1:8" x14ac:dyDescent="0.25">
      <c r="A6">
        <v>125.68</v>
      </c>
      <c r="B6" s="27">
        <v>5</v>
      </c>
      <c r="C6" s="3" t="s">
        <v>9</v>
      </c>
      <c r="D6" s="8">
        <v>2020</v>
      </c>
      <c r="G6" s="3" t="s">
        <v>49</v>
      </c>
      <c r="H6" t="s">
        <v>72</v>
      </c>
    </row>
    <row r="7" spans="1:8" x14ac:dyDescent="0.25">
      <c r="A7">
        <v>159.18</v>
      </c>
      <c r="B7" s="27">
        <v>6</v>
      </c>
      <c r="C7" s="3" t="s">
        <v>9</v>
      </c>
      <c r="D7" s="8">
        <v>2020</v>
      </c>
      <c r="G7" s="3" t="s">
        <v>28</v>
      </c>
      <c r="H7" t="s">
        <v>14</v>
      </c>
    </row>
    <row r="8" spans="1:8" x14ac:dyDescent="0.25">
      <c r="A8">
        <v>132.62</v>
      </c>
      <c r="B8" s="27">
        <v>7</v>
      </c>
      <c r="C8" s="3" t="s">
        <v>9</v>
      </c>
      <c r="D8" s="8">
        <v>2020</v>
      </c>
      <c r="G8" s="3" t="s">
        <v>87</v>
      </c>
      <c r="H8" t="s">
        <v>114</v>
      </c>
    </row>
    <row r="9" spans="1:8" x14ac:dyDescent="0.25">
      <c r="A9">
        <v>95.74</v>
      </c>
      <c r="B9" s="27">
        <v>8</v>
      </c>
      <c r="C9" s="3" t="s">
        <v>9</v>
      </c>
      <c r="D9" s="8">
        <v>2020</v>
      </c>
      <c r="G9" s="3" t="s">
        <v>50</v>
      </c>
      <c r="H9" t="s">
        <v>114</v>
      </c>
    </row>
    <row r="10" spans="1:8" x14ac:dyDescent="0.25">
      <c r="A10">
        <v>107.6</v>
      </c>
      <c r="B10" s="27">
        <v>9</v>
      </c>
      <c r="C10" s="3" t="s">
        <v>9</v>
      </c>
      <c r="D10" s="8">
        <v>2020</v>
      </c>
      <c r="G10" s="3" t="s">
        <v>22</v>
      </c>
      <c r="H10" t="s">
        <v>24</v>
      </c>
    </row>
    <row r="11" spans="1:8" x14ac:dyDescent="0.25">
      <c r="A11">
        <v>100.92</v>
      </c>
      <c r="B11" s="27">
        <v>10</v>
      </c>
      <c r="C11" s="3" t="s">
        <v>9</v>
      </c>
      <c r="D11" s="8">
        <v>2020</v>
      </c>
      <c r="G11" s="3" t="s">
        <v>52</v>
      </c>
      <c r="H11" t="s">
        <v>4</v>
      </c>
    </row>
    <row r="12" spans="1:8" x14ac:dyDescent="0.25">
      <c r="A12">
        <v>140.97999999999999</v>
      </c>
      <c r="B12" s="27">
        <v>11</v>
      </c>
      <c r="C12" s="3" t="s">
        <v>9</v>
      </c>
      <c r="D12" s="8">
        <v>2020</v>
      </c>
      <c r="G12" s="3" t="s">
        <v>53</v>
      </c>
      <c r="H12" t="s">
        <v>5</v>
      </c>
    </row>
    <row r="13" spans="1:8" x14ac:dyDescent="0.25">
      <c r="A13">
        <v>142.4</v>
      </c>
      <c r="B13" s="27">
        <v>12</v>
      </c>
      <c r="C13" s="3" t="s">
        <v>9</v>
      </c>
      <c r="D13" s="8">
        <v>2020</v>
      </c>
      <c r="G13" s="3" t="s">
        <v>29</v>
      </c>
      <c r="H13" t="s">
        <v>3</v>
      </c>
    </row>
    <row r="14" spans="1:8" x14ac:dyDescent="0.25">
      <c r="A14">
        <v>94.52</v>
      </c>
      <c r="B14" s="27">
        <v>13</v>
      </c>
      <c r="C14" s="3" t="s">
        <v>9</v>
      </c>
      <c r="D14" s="8">
        <v>2020</v>
      </c>
      <c r="G14" s="3" t="s">
        <v>98</v>
      </c>
      <c r="H14" t="s">
        <v>14</v>
      </c>
    </row>
    <row r="15" spans="1:8" x14ac:dyDescent="0.25">
      <c r="A15">
        <v>108.82</v>
      </c>
      <c r="B15" s="27">
        <v>1</v>
      </c>
      <c r="C15" s="3" t="s">
        <v>47</v>
      </c>
      <c r="D15" s="8">
        <v>2020</v>
      </c>
      <c r="G15" s="3" t="s">
        <v>51</v>
      </c>
      <c r="H15" t="s">
        <v>24</v>
      </c>
    </row>
    <row r="16" spans="1:8" x14ac:dyDescent="0.25">
      <c r="A16">
        <v>174.4</v>
      </c>
      <c r="B16" s="27">
        <v>2</v>
      </c>
      <c r="C16" s="3" t="s">
        <v>47</v>
      </c>
      <c r="D16" s="8">
        <v>2020</v>
      </c>
      <c r="G16" s="3" t="s">
        <v>99</v>
      </c>
      <c r="H16" t="s">
        <v>5</v>
      </c>
    </row>
    <row r="17" spans="1:8" x14ac:dyDescent="0.25">
      <c r="A17">
        <v>204.12</v>
      </c>
      <c r="B17" s="27">
        <v>3</v>
      </c>
      <c r="C17" s="3" t="s">
        <v>47</v>
      </c>
      <c r="D17" s="8">
        <v>2020</v>
      </c>
      <c r="G17" s="3" t="s">
        <v>109</v>
      </c>
      <c r="H17" t="s">
        <v>120</v>
      </c>
    </row>
    <row r="18" spans="1:8" x14ac:dyDescent="0.25">
      <c r="A18">
        <v>98</v>
      </c>
      <c r="B18" s="27">
        <v>4</v>
      </c>
      <c r="C18" s="3" t="s">
        <v>47</v>
      </c>
      <c r="D18" s="8">
        <v>2020</v>
      </c>
    </row>
    <row r="19" spans="1:8" x14ac:dyDescent="0.25">
      <c r="A19">
        <v>98</v>
      </c>
      <c r="B19" s="27">
        <v>5</v>
      </c>
      <c r="C19" s="3" t="s">
        <v>47</v>
      </c>
      <c r="D19" s="8">
        <v>2020</v>
      </c>
    </row>
    <row r="20" spans="1:8" x14ac:dyDescent="0.25">
      <c r="A20">
        <v>96.36</v>
      </c>
      <c r="B20" s="27">
        <v>6</v>
      </c>
      <c r="C20" s="3" t="s">
        <v>47</v>
      </c>
      <c r="D20" s="8">
        <v>2020</v>
      </c>
    </row>
    <row r="21" spans="1:8" x14ac:dyDescent="0.25">
      <c r="A21">
        <v>106.4</v>
      </c>
      <c r="B21" s="27">
        <v>7</v>
      </c>
      <c r="C21" s="3" t="s">
        <v>47</v>
      </c>
      <c r="D21" s="8">
        <v>2020</v>
      </c>
    </row>
    <row r="22" spans="1:8" x14ac:dyDescent="0.25">
      <c r="A22">
        <v>123.24</v>
      </c>
      <c r="B22" s="27">
        <v>8</v>
      </c>
      <c r="C22" s="3" t="s">
        <v>47</v>
      </c>
      <c r="D22" s="8">
        <v>2020</v>
      </c>
    </row>
    <row r="23" spans="1:8" x14ac:dyDescent="0.25">
      <c r="A23">
        <v>99.94</v>
      </c>
      <c r="B23" s="27">
        <v>9</v>
      </c>
      <c r="C23" s="3" t="s">
        <v>47</v>
      </c>
      <c r="D23" s="8">
        <v>2020</v>
      </c>
    </row>
    <row r="24" spans="1:8" x14ac:dyDescent="0.25">
      <c r="A24">
        <v>115.22</v>
      </c>
      <c r="B24" s="27">
        <v>10</v>
      </c>
      <c r="C24" s="3" t="s">
        <v>47</v>
      </c>
      <c r="D24" s="8">
        <v>2020</v>
      </c>
    </row>
    <row r="25" spans="1:8" x14ac:dyDescent="0.25">
      <c r="A25">
        <v>132.26</v>
      </c>
      <c r="B25" s="27">
        <v>11</v>
      </c>
      <c r="C25" s="3" t="s">
        <v>47</v>
      </c>
      <c r="D25" s="8">
        <v>2020</v>
      </c>
    </row>
    <row r="26" spans="1:8" x14ac:dyDescent="0.25">
      <c r="A26">
        <v>114.12</v>
      </c>
      <c r="B26" s="27">
        <v>12</v>
      </c>
      <c r="C26" s="3" t="s">
        <v>47</v>
      </c>
      <c r="D26" s="8">
        <v>2020</v>
      </c>
    </row>
    <row r="27" spans="1:8" x14ac:dyDescent="0.25">
      <c r="A27">
        <v>118.7</v>
      </c>
      <c r="B27" s="27">
        <v>13</v>
      </c>
      <c r="C27" s="3" t="s">
        <v>47</v>
      </c>
      <c r="D27" s="8">
        <v>2020</v>
      </c>
    </row>
    <row r="28" spans="1:8" x14ac:dyDescent="0.25">
      <c r="A28">
        <v>112.64</v>
      </c>
      <c r="B28" s="27">
        <v>1</v>
      </c>
      <c r="C28" s="3" t="s">
        <v>48</v>
      </c>
      <c r="D28" s="8">
        <v>2020</v>
      </c>
    </row>
    <row r="29" spans="1:8" x14ac:dyDescent="0.25">
      <c r="A29">
        <v>146.38</v>
      </c>
      <c r="B29" s="27">
        <v>2</v>
      </c>
      <c r="C29" s="3" t="s">
        <v>48</v>
      </c>
      <c r="D29" s="8">
        <v>2020</v>
      </c>
    </row>
    <row r="30" spans="1:8" x14ac:dyDescent="0.25">
      <c r="A30">
        <v>191.3</v>
      </c>
      <c r="B30" s="27">
        <v>3</v>
      </c>
      <c r="C30" s="3" t="s">
        <v>48</v>
      </c>
      <c r="D30" s="8">
        <v>2020</v>
      </c>
    </row>
    <row r="31" spans="1:8" x14ac:dyDescent="0.25">
      <c r="A31">
        <v>112.74</v>
      </c>
      <c r="B31" s="27">
        <v>4</v>
      </c>
      <c r="C31" s="3" t="s">
        <v>48</v>
      </c>
      <c r="D31" s="8">
        <v>2020</v>
      </c>
    </row>
    <row r="32" spans="1:8" x14ac:dyDescent="0.25">
      <c r="A32">
        <v>143.80000000000001</v>
      </c>
      <c r="B32" s="27">
        <v>5</v>
      </c>
      <c r="C32" s="3" t="s">
        <v>48</v>
      </c>
      <c r="D32" s="8">
        <v>2020</v>
      </c>
    </row>
    <row r="33" spans="1:4" x14ac:dyDescent="0.25">
      <c r="A33">
        <v>106.12</v>
      </c>
      <c r="B33" s="27">
        <v>6</v>
      </c>
      <c r="C33" s="3" t="s">
        <v>48</v>
      </c>
      <c r="D33" s="8">
        <v>2020</v>
      </c>
    </row>
    <row r="34" spans="1:4" x14ac:dyDescent="0.25">
      <c r="A34">
        <v>90.5</v>
      </c>
      <c r="B34" s="27">
        <v>7</v>
      </c>
      <c r="C34" s="3" t="s">
        <v>48</v>
      </c>
      <c r="D34" s="8">
        <v>2020</v>
      </c>
    </row>
    <row r="35" spans="1:4" x14ac:dyDescent="0.25">
      <c r="A35">
        <v>211.54</v>
      </c>
      <c r="B35" s="27">
        <v>8</v>
      </c>
      <c r="C35" s="3" t="s">
        <v>48</v>
      </c>
      <c r="D35" s="8">
        <v>2020</v>
      </c>
    </row>
    <row r="36" spans="1:4" x14ac:dyDescent="0.25">
      <c r="A36">
        <v>171.88</v>
      </c>
      <c r="B36" s="27">
        <v>9</v>
      </c>
      <c r="C36" s="3" t="s">
        <v>48</v>
      </c>
      <c r="D36" s="8">
        <v>2020</v>
      </c>
    </row>
    <row r="37" spans="1:4" x14ac:dyDescent="0.25">
      <c r="A37">
        <v>129.44</v>
      </c>
      <c r="B37" s="27">
        <v>10</v>
      </c>
      <c r="C37" s="3" t="s">
        <v>48</v>
      </c>
      <c r="D37" s="8">
        <v>2020</v>
      </c>
    </row>
    <row r="38" spans="1:4" x14ac:dyDescent="0.25">
      <c r="A38">
        <v>134.52000000000001</v>
      </c>
      <c r="B38" s="27">
        <v>11</v>
      </c>
      <c r="C38" s="3" t="s">
        <v>48</v>
      </c>
      <c r="D38" s="8">
        <v>2020</v>
      </c>
    </row>
    <row r="39" spans="1:4" x14ac:dyDescent="0.25">
      <c r="A39">
        <v>202.88</v>
      </c>
      <c r="B39" s="27">
        <v>12</v>
      </c>
      <c r="C39" s="3" t="s">
        <v>48</v>
      </c>
      <c r="D39" s="8">
        <v>2020</v>
      </c>
    </row>
    <row r="40" spans="1:4" x14ac:dyDescent="0.25">
      <c r="A40">
        <v>118.22</v>
      </c>
      <c r="B40" s="27">
        <v>13</v>
      </c>
      <c r="C40" s="3" t="s">
        <v>48</v>
      </c>
      <c r="D40" s="8">
        <v>2020</v>
      </c>
    </row>
    <row r="41" spans="1:4" x14ac:dyDescent="0.25">
      <c r="A41">
        <v>119.38</v>
      </c>
      <c r="B41" s="27">
        <v>1</v>
      </c>
      <c r="C41" s="3" t="s">
        <v>109</v>
      </c>
      <c r="D41" s="8">
        <v>2020</v>
      </c>
    </row>
    <row r="42" spans="1:4" x14ac:dyDescent="0.25">
      <c r="A42">
        <v>149.5</v>
      </c>
      <c r="B42" s="27">
        <v>2</v>
      </c>
      <c r="C42" s="3" t="s">
        <v>109</v>
      </c>
      <c r="D42" s="8">
        <v>2020</v>
      </c>
    </row>
    <row r="43" spans="1:4" x14ac:dyDescent="0.25">
      <c r="A43">
        <v>106.34</v>
      </c>
      <c r="B43" s="27">
        <v>3</v>
      </c>
      <c r="C43" s="3" t="s">
        <v>109</v>
      </c>
      <c r="D43" s="8">
        <v>2020</v>
      </c>
    </row>
    <row r="44" spans="1:4" x14ac:dyDescent="0.25">
      <c r="A44">
        <v>184.82</v>
      </c>
      <c r="B44" s="27">
        <v>4</v>
      </c>
      <c r="C44" s="3" t="s">
        <v>109</v>
      </c>
      <c r="D44" s="8">
        <v>2020</v>
      </c>
    </row>
    <row r="45" spans="1:4" x14ac:dyDescent="0.25">
      <c r="A45">
        <v>133.41999999999999</v>
      </c>
      <c r="B45" s="27">
        <v>5</v>
      </c>
      <c r="C45" s="3" t="s">
        <v>109</v>
      </c>
      <c r="D45" s="8">
        <v>2020</v>
      </c>
    </row>
    <row r="46" spans="1:4" x14ac:dyDescent="0.25">
      <c r="A46">
        <v>86.28</v>
      </c>
      <c r="B46" s="27">
        <v>6</v>
      </c>
      <c r="C46" s="3" t="s">
        <v>109</v>
      </c>
      <c r="D46" s="8">
        <v>2020</v>
      </c>
    </row>
    <row r="47" spans="1:4" x14ac:dyDescent="0.25">
      <c r="A47">
        <v>125.58</v>
      </c>
      <c r="B47" s="27">
        <v>7</v>
      </c>
      <c r="C47" s="3" t="s">
        <v>109</v>
      </c>
      <c r="D47" s="8">
        <v>2020</v>
      </c>
    </row>
    <row r="48" spans="1:4" x14ac:dyDescent="0.25">
      <c r="A48">
        <v>85.76</v>
      </c>
      <c r="B48" s="27">
        <v>8</v>
      </c>
      <c r="C48" s="3" t="s">
        <v>109</v>
      </c>
      <c r="D48" s="8">
        <v>2020</v>
      </c>
    </row>
    <row r="49" spans="1:4" x14ac:dyDescent="0.25">
      <c r="A49">
        <v>122.5</v>
      </c>
      <c r="B49" s="27">
        <v>9</v>
      </c>
      <c r="C49" s="3" t="s">
        <v>109</v>
      </c>
      <c r="D49" s="8">
        <v>2020</v>
      </c>
    </row>
    <row r="50" spans="1:4" x14ac:dyDescent="0.25">
      <c r="A50">
        <v>114.66</v>
      </c>
      <c r="B50" s="27">
        <v>10</v>
      </c>
      <c r="C50" s="3" t="s">
        <v>109</v>
      </c>
      <c r="D50" s="8">
        <v>2020</v>
      </c>
    </row>
    <row r="51" spans="1:4" x14ac:dyDescent="0.25">
      <c r="A51">
        <v>127.54</v>
      </c>
      <c r="B51" s="27">
        <v>11</v>
      </c>
      <c r="C51" s="3" t="s">
        <v>109</v>
      </c>
      <c r="D51" s="8">
        <v>2020</v>
      </c>
    </row>
    <row r="52" spans="1:4" x14ac:dyDescent="0.25">
      <c r="A52">
        <v>109.18</v>
      </c>
      <c r="B52" s="27">
        <v>12</v>
      </c>
      <c r="C52" s="3" t="s">
        <v>109</v>
      </c>
      <c r="D52" s="8">
        <v>2020</v>
      </c>
    </row>
    <row r="53" spans="1:4" x14ac:dyDescent="0.25">
      <c r="A53">
        <v>97.4</v>
      </c>
      <c r="B53" s="27">
        <v>13</v>
      </c>
      <c r="C53" s="3" t="s">
        <v>109</v>
      </c>
      <c r="D53" s="8">
        <v>2020</v>
      </c>
    </row>
    <row r="54" spans="1:4" x14ac:dyDescent="0.25">
      <c r="A54">
        <v>106.5</v>
      </c>
      <c r="B54" s="27">
        <v>1</v>
      </c>
      <c r="C54" s="3" t="s">
        <v>28</v>
      </c>
      <c r="D54" s="8">
        <v>2020</v>
      </c>
    </row>
    <row r="55" spans="1:4" x14ac:dyDescent="0.25">
      <c r="A55">
        <v>115.26</v>
      </c>
      <c r="B55" s="27">
        <v>2</v>
      </c>
      <c r="C55" s="3" t="s">
        <v>28</v>
      </c>
      <c r="D55" s="8">
        <v>2020</v>
      </c>
    </row>
    <row r="56" spans="1:4" x14ac:dyDescent="0.25">
      <c r="A56">
        <v>100.68</v>
      </c>
      <c r="B56" s="27">
        <v>3</v>
      </c>
      <c r="C56" s="3" t="s">
        <v>28</v>
      </c>
      <c r="D56" s="8">
        <v>2020</v>
      </c>
    </row>
    <row r="57" spans="1:4" x14ac:dyDescent="0.25">
      <c r="A57">
        <v>143.72</v>
      </c>
      <c r="B57" s="27">
        <v>4</v>
      </c>
      <c r="C57" s="3" t="s">
        <v>28</v>
      </c>
      <c r="D57" s="8">
        <v>2020</v>
      </c>
    </row>
    <row r="58" spans="1:4" x14ac:dyDescent="0.25">
      <c r="A58">
        <v>143.6</v>
      </c>
      <c r="B58" s="27">
        <v>5</v>
      </c>
      <c r="C58" s="3" t="s">
        <v>28</v>
      </c>
      <c r="D58" s="8">
        <v>2020</v>
      </c>
    </row>
    <row r="59" spans="1:4" x14ac:dyDescent="0.25">
      <c r="A59">
        <v>105.54</v>
      </c>
      <c r="B59" s="27">
        <v>6</v>
      </c>
      <c r="C59" s="3" t="s">
        <v>28</v>
      </c>
      <c r="D59" s="8">
        <v>2020</v>
      </c>
    </row>
    <row r="60" spans="1:4" x14ac:dyDescent="0.25">
      <c r="A60">
        <v>144.69999999999999</v>
      </c>
      <c r="B60" s="27">
        <v>7</v>
      </c>
      <c r="C60" s="3" t="s">
        <v>28</v>
      </c>
      <c r="D60" s="8">
        <v>2020</v>
      </c>
    </row>
    <row r="61" spans="1:4" x14ac:dyDescent="0.25">
      <c r="A61">
        <v>84.42</v>
      </c>
      <c r="B61" s="27">
        <v>8</v>
      </c>
      <c r="C61" s="3" t="s">
        <v>28</v>
      </c>
      <c r="D61" s="8">
        <v>2020</v>
      </c>
    </row>
    <row r="62" spans="1:4" x14ac:dyDescent="0.25">
      <c r="A62">
        <v>118.8</v>
      </c>
      <c r="B62" s="27">
        <v>9</v>
      </c>
      <c r="C62" s="3" t="s">
        <v>28</v>
      </c>
      <c r="D62" s="8">
        <v>2020</v>
      </c>
    </row>
    <row r="63" spans="1:4" x14ac:dyDescent="0.25">
      <c r="A63">
        <v>110.86</v>
      </c>
      <c r="B63" s="27">
        <v>10</v>
      </c>
      <c r="C63" s="3" t="s">
        <v>28</v>
      </c>
      <c r="D63" s="8">
        <v>2020</v>
      </c>
    </row>
    <row r="64" spans="1:4" x14ac:dyDescent="0.25">
      <c r="A64">
        <v>99.44</v>
      </c>
      <c r="B64" s="27">
        <v>11</v>
      </c>
      <c r="C64" s="3" t="s">
        <v>28</v>
      </c>
      <c r="D64" s="8">
        <v>2020</v>
      </c>
    </row>
    <row r="65" spans="1:4" x14ac:dyDescent="0.25">
      <c r="A65">
        <v>103.38</v>
      </c>
      <c r="B65" s="27">
        <v>12</v>
      </c>
      <c r="C65" s="3" t="s">
        <v>28</v>
      </c>
      <c r="D65" s="8">
        <v>2020</v>
      </c>
    </row>
    <row r="66" spans="1:4" x14ac:dyDescent="0.25">
      <c r="A66">
        <v>117.22</v>
      </c>
      <c r="B66" s="27">
        <v>13</v>
      </c>
      <c r="C66" s="3" t="s">
        <v>28</v>
      </c>
      <c r="D66" s="8">
        <v>2020</v>
      </c>
    </row>
    <row r="67" spans="1:4" x14ac:dyDescent="0.25">
      <c r="A67">
        <v>136.24</v>
      </c>
      <c r="B67" s="27">
        <v>1</v>
      </c>
      <c r="C67" s="3" t="s">
        <v>50</v>
      </c>
      <c r="D67" s="8">
        <v>2020</v>
      </c>
    </row>
    <row r="68" spans="1:4" x14ac:dyDescent="0.25">
      <c r="A68">
        <v>118.7</v>
      </c>
      <c r="B68" s="27">
        <v>2</v>
      </c>
      <c r="C68" s="3" t="s">
        <v>50</v>
      </c>
      <c r="D68" s="8">
        <v>2020</v>
      </c>
    </row>
    <row r="69" spans="1:4" x14ac:dyDescent="0.25">
      <c r="A69">
        <v>141.18</v>
      </c>
      <c r="B69" s="27">
        <v>3</v>
      </c>
      <c r="C69" s="3" t="s">
        <v>50</v>
      </c>
      <c r="D69" s="8">
        <v>2020</v>
      </c>
    </row>
    <row r="70" spans="1:4" x14ac:dyDescent="0.25">
      <c r="A70">
        <v>115.38</v>
      </c>
      <c r="B70" s="27">
        <v>4</v>
      </c>
      <c r="C70" s="3" t="s">
        <v>50</v>
      </c>
      <c r="D70" s="8">
        <v>2020</v>
      </c>
    </row>
    <row r="71" spans="1:4" x14ac:dyDescent="0.25">
      <c r="A71">
        <v>131.63999999999999</v>
      </c>
      <c r="B71" s="27">
        <v>5</v>
      </c>
      <c r="C71" s="3" t="s">
        <v>50</v>
      </c>
      <c r="D71" s="8">
        <v>2020</v>
      </c>
    </row>
    <row r="72" spans="1:4" x14ac:dyDescent="0.25">
      <c r="A72">
        <v>155.84</v>
      </c>
      <c r="B72" s="27">
        <v>6</v>
      </c>
      <c r="C72" s="3" t="s">
        <v>50</v>
      </c>
      <c r="D72" s="8">
        <v>2020</v>
      </c>
    </row>
    <row r="73" spans="1:4" x14ac:dyDescent="0.25">
      <c r="A73">
        <v>162.13999999999999</v>
      </c>
      <c r="B73" s="27">
        <v>7</v>
      </c>
      <c r="C73" s="3" t="s">
        <v>50</v>
      </c>
      <c r="D73" s="8">
        <v>2020</v>
      </c>
    </row>
    <row r="74" spans="1:4" x14ac:dyDescent="0.25">
      <c r="A74">
        <v>143.56</v>
      </c>
      <c r="B74" s="27">
        <v>8</v>
      </c>
      <c r="C74" s="3" t="s">
        <v>50</v>
      </c>
      <c r="D74" s="8">
        <v>2020</v>
      </c>
    </row>
    <row r="75" spans="1:4" x14ac:dyDescent="0.25">
      <c r="A75">
        <v>122.76</v>
      </c>
      <c r="B75" s="27">
        <v>9</v>
      </c>
      <c r="C75" s="3" t="s">
        <v>50</v>
      </c>
      <c r="D75" s="8">
        <v>2020</v>
      </c>
    </row>
    <row r="76" spans="1:4" x14ac:dyDescent="0.25">
      <c r="A76">
        <v>113.22</v>
      </c>
      <c r="B76" s="27">
        <v>10</v>
      </c>
      <c r="C76" s="3" t="s">
        <v>50</v>
      </c>
      <c r="D76" s="8">
        <v>2020</v>
      </c>
    </row>
    <row r="77" spans="1:4" x14ac:dyDescent="0.25">
      <c r="A77">
        <v>160.88</v>
      </c>
      <c r="B77" s="27">
        <v>11</v>
      </c>
      <c r="C77" s="3" t="s">
        <v>50</v>
      </c>
      <c r="D77" s="8">
        <v>2020</v>
      </c>
    </row>
    <row r="78" spans="1:4" x14ac:dyDescent="0.25">
      <c r="A78">
        <v>118.96</v>
      </c>
      <c r="B78" s="27">
        <v>12</v>
      </c>
      <c r="C78" s="3" t="s">
        <v>50</v>
      </c>
      <c r="D78" s="8">
        <v>2020</v>
      </c>
    </row>
    <row r="79" spans="1:4" x14ac:dyDescent="0.25">
      <c r="A79">
        <v>137.28</v>
      </c>
      <c r="B79" s="27">
        <v>13</v>
      </c>
      <c r="C79" s="3" t="s">
        <v>50</v>
      </c>
      <c r="D79" s="8">
        <v>2020</v>
      </c>
    </row>
    <row r="80" spans="1:4" x14ac:dyDescent="0.25">
      <c r="A80">
        <v>157.80000000000001</v>
      </c>
      <c r="B80" s="27">
        <v>1</v>
      </c>
      <c r="C80" s="3" t="s">
        <v>51</v>
      </c>
      <c r="D80" s="8">
        <v>2020</v>
      </c>
    </row>
    <row r="81" spans="1:4" x14ac:dyDescent="0.25">
      <c r="A81">
        <v>127.24</v>
      </c>
      <c r="B81" s="27">
        <v>2</v>
      </c>
      <c r="C81" s="3" t="s">
        <v>51</v>
      </c>
      <c r="D81" s="8">
        <v>2020</v>
      </c>
    </row>
    <row r="82" spans="1:4" x14ac:dyDescent="0.25">
      <c r="A82">
        <v>139.9</v>
      </c>
      <c r="B82" s="27">
        <v>3</v>
      </c>
      <c r="C82" s="3" t="s">
        <v>51</v>
      </c>
      <c r="D82" s="8">
        <v>2020</v>
      </c>
    </row>
    <row r="83" spans="1:4" x14ac:dyDescent="0.25">
      <c r="A83">
        <v>133.91999999999999</v>
      </c>
      <c r="B83" s="27">
        <v>4</v>
      </c>
      <c r="C83" s="3" t="s">
        <v>51</v>
      </c>
      <c r="D83" s="8">
        <v>2020</v>
      </c>
    </row>
    <row r="84" spans="1:4" x14ac:dyDescent="0.25">
      <c r="A84">
        <v>143.19999999999999</v>
      </c>
      <c r="B84" s="27">
        <v>5</v>
      </c>
      <c r="C84" s="3" t="s">
        <v>51</v>
      </c>
      <c r="D84" s="8">
        <v>2020</v>
      </c>
    </row>
    <row r="85" spans="1:4" x14ac:dyDescent="0.25">
      <c r="A85">
        <v>129.22</v>
      </c>
      <c r="B85" s="27">
        <v>6</v>
      </c>
      <c r="C85" s="3" t="s">
        <v>51</v>
      </c>
      <c r="D85" s="8">
        <v>2020</v>
      </c>
    </row>
    <row r="86" spans="1:4" x14ac:dyDescent="0.25">
      <c r="A86">
        <v>122.1</v>
      </c>
      <c r="B86" s="27">
        <v>7</v>
      </c>
      <c r="C86" s="3" t="s">
        <v>51</v>
      </c>
      <c r="D86" s="8">
        <v>2020</v>
      </c>
    </row>
    <row r="87" spans="1:4" x14ac:dyDescent="0.25">
      <c r="A87">
        <v>112.94</v>
      </c>
      <c r="B87" s="27">
        <v>8</v>
      </c>
      <c r="C87" s="3" t="s">
        <v>51</v>
      </c>
      <c r="D87" s="8">
        <v>2020</v>
      </c>
    </row>
    <row r="88" spans="1:4" x14ac:dyDescent="0.25">
      <c r="A88">
        <v>135.82</v>
      </c>
      <c r="B88" s="27">
        <v>9</v>
      </c>
      <c r="C88" s="3" t="s">
        <v>51</v>
      </c>
      <c r="D88" s="8">
        <v>2020</v>
      </c>
    </row>
    <row r="89" spans="1:4" x14ac:dyDescent="0.25">
      <c r="A89">
        <v>130.4</v>
      </c>
      <c r="B89" s="27">
        <v>10</v>
      </c>
      <c r="C89" s="3" t="s">
        <v>51</v>
      </c>
      <c r="D89" s="8">
        <v>2020</v>
      </c>
    </row>
    <row r="90" spans="1:4" x14ac:dyDescent="0.25">
      <c r="A90">
        <v>107.16</v>
      </c>
      <c r="B90" s="27">
        <v>11</v>
      </c>
      <c r="C90" s="3" t="s">
        <v>51</v>
      </c>
      <c r="D90" s="8">
        <v>2020</v>
      </c>
    </row>
    <row r="91" spans="1:4" x14ac:dyDescent="0.25">
      <c r="A91">
        <v>109</v>
      </c>
      <c r="B91" s="27">
        <v>12</v>
      </c>
      <c r="C91" s="3" t="s">
        <v>51</v>
      </c>
      <c r="D91" s="8">
        <v>2020</v>
      </c>
    </row>
    <row r="92" spans="1:4" x14ac:dyDescent="0.25">
      <c r="A92">
        <v>86.62</v>
      </c>
      <c r="B92" s="27">
        <v>13</v>
      </c>
      <c r="C92" s="3" t="s">
        <v>51</v>
      </c>
      <c r="D92" s="8">
        <v>2020</v>
      </c>
    </row>
    <row r="93" spans="1:4" x14ac:dyDescent="0.25">
      <c r="A93">
        <v>141.19999999999999</v>
      </c>
      <c r="B93" s="27">
        <v>1</v>
      </c>
      <c r="C93" s="3" t="s">
        <v>2</v>
      </c>
      <c r="D93" s="8">
        <v>2020</v>
      </c>
    </row>
    <row r="94" spans="1:4" x14ac:dyDescent="0.25">
      <c r="A94">
        <v>88.08</v>
      </c>
      <c r="B94" s="27">
        <v>2</v>
      </c>
      <c r="C94" s="3" t="s">
        <v>2</v>
      </c>
      <c r="D94" s="8">
        <v>2020</v>
      </c>
    </row>
    <row r="95" spans="1:4" x14ac:dyDescent="0.25">
      <c r="A95">
        <v>105.52</v>
      </c>
      <c r="B95" s="27">
        <v>3</v>
      </c>
      <c r="C95" s="3" t="s">
        <v>2</v>
      </c>
      <c r="D95" s="8">
        <v>2020</v>
      </c>
    </row>
    <row r="96" spans="1:4" x14ac:dyDescent="0.25">
      <c r="A96">
        <v>111.84</v>
      </c>
      <c r="B96" s="27">
        <v>4</v>
      </c>
      <c r="C96" s="3" t="s">
        <v>2</v>
      </c>
      <c r="D96" s="8">
        <v>2020</v>
      </c>
    </row>
    <row r="97" spans="1:4" x14ac:dyDescent="0.25">
      <c r="A97">
        <v>94.42</v>
      </c>
      <c r="B97" s="27">
        <v>5</v>
      </c>
      <c r="C97" s="3" t="s">
        <v>2</v>
      </c>
      <c r="D97" s="8">
        <v>2020</v>
      </c>
    </row>
    <row r="98" spans="1:4" x14ac:dyDescent="0.25">
      <c r="A98">
        <v>112.42</v>
      </c>
      <c r="B98" s="27">
        <v>6</v>
      </c>
      <c r="C98" s="3" t="s">
        <v>2</v>
      </c>
      <c r="D98" s="8">
        <v>2020</v>
      </c>
    </row>
    <row r="99" spans="1:4" x14ac:dyDescent="0.25">
      <c r="A99">
        <v>172.38</v>
      </c>
      <c r="B99" s="27">
        <v>7</v>
      </c>
      <c r="C99" s="3" t="s">
        <v>2</v>
      </c>
      <c r="D99" s="8">
        <v>2020</v>
      </c>
    </row>
    <row r="100" spans="1:4" x14ac:dyDescent="0.25">
      <c r="A100">
        <v>136.91999999999999</v>
      </c>
      <c r="B100" s="27">
        <v>8</v>
      </c>
      <c r="C100" s="3" t="s">
        <v>2</v>
      </c>
      <c r="D100" s="8">
        <v>2020</v>
      </c>
    </row>
    <row r="101" spans="1:4" x14ac:dyDescent="0.25">
      <c r="A101">
        <v>122.94</v>
      </c>
      <c r="B101" s="27">
        <v>9</v>
      </c>
      <c r="C101" s="3" t="s">
        <v>2</v>
      </c>
      <c r="D101" s="8">
        <v>2020</v>
      </c>
    </row>
    <row r="102" spans="1:4" x14ac:dyDescent="0.25">
      <c r="A102">
        <v>113.78</v>
      </c>
      <c r="B102" s="27">
        <v>10</v>
      </c>
      <c r="C102" s="3" t="s">
        <v>2</v>
      </c>
      <c r="D102" s="8">
        <v>2020</v>
      </c>
    </row>
    <row r="103" spans="1:4" x14ac:dyDescent="0.25">
      <c r="A103">
        <v>130.74</v>
      </c>
      <c r="B103" s="27">
        <v>11</v>
      </c>
      <c r="C103" s="3" t="s">
        <v>2</v>
      </c>
      <c r="D103" s="8">
        <v>2020</v>
      </c>
    </row>
    <row r="104" spans="1:4" x14ac:dyDescent="0.25">
      <c r="A104">
        <v>170.84</v>
      </c>
      <c r="B104" s="27">
        <v>12</v>
      </c>
      <c r="C104" s="3" t="s">
        <v>2</v>
      </c>
      <c r="D104" s="8">
        <v>2020</v>
      </c>
    </row>
    <row r="105" spans="1:4" x14ac:dyDescent="0.25">
      <c r="A105">
        <v>129.66</v>
      </c>
      <c r="B105" s="27">
        <v>13</v>
      </c>
      <c r="C105" s="3" t="s">
        <v>2</v>
      </c>
      <c r="D105" s="8">
        <v>2020</v>
      </c>
    </row>
    <row r="106" spans="1:4" x14ac:dyDescent="0.25">
      <c r="A106">
        <v>115</v>
      </c>
      <c r="B106" s="27">
        <v>1</v>
      </c>
      <c r="C106" s="3" t="s">
        <v>53</v>
      </c>
      <c r="D106" s="8">
        <v>2020</v>
      </c>
    </row>
    <row r="107" spans="1:4" x14ac:dyDescent="0.25">
      <c r="A107">
        <v>174.94</v>
      </c>
      <c r="B107" s="27">
        <v>2</v>
      </c>
      <c r="C107" s="3" t="s">
        <v>53</v>
      </c>
      <c r="D107" s="8">
        <v>2020</v>
      </c>
    </row>
    <row r="108" spans="1:4" x14ac:dyDescent="0.25">
      <c r="A108">
        <v>119.08</v>
      </c>
      <c r="B108" s="27">
        <v>3</v>
      </c>
      <c r="C108" s="3" t="s">
        <v>53</v>
      </c>
      <c r="D108" s="8">
        <v>2020</v>
      </c>
    </row>
    <row r="109" spans="1:4" x14ac:dyDescent="0.25">
      <c r="A109">
        <v>143</v>
      </c>
      <c r="B109" s="27">
        <v>4</v>
      </c>
      <c r="C109" s="3" t="s">
        <v>53</v>
      </c>
      <c r="D109" s="8">
        <v>2020</v>
      </c>
    </row>
    <row r="110" spans="1:4" x14ac:dyDescent="0.25">
      <c r="A110">
        <v>100.76</v>
      </c>
      <c r="B110" s="27">
        <v>5</v>
      </c>
      <c r="C110" s="3" t="s">
        <v>53</v>
      </c>
      <c r="D110" s="8">
        <v>2020</v>
      </c>
    </row>
    <row r="111" spans="1:4" x14ac:dyDescent="0.25">
      <c r="A111">
        <v>110.38</v>
      </c>
      <c r="B111" s="27">
        <v>6</v>
      </c>
      <c r="C111" s="3" t="s">
        <v>53</v>
      </c>
      <c r="D111" s="8">
        <v>2020</v>
      </c>
    </row>
    <row r="112" spans="1:4" x14ac:dyDescent="0.25">
      <c r="A112">
        <v>138.4</v>
      </c>
      <c r="B112" s="27">
        <v>7</v>
      </c>
      <c r="C112" s="3" t="s">
        <v>53</v>
      </c>
      <c r="D112" s="8">
        <v>2020</v>
      </c>
    </row>
    <row r="113" spans="1:4" x14ac:dyDescent="0.25">
      <c r="A113">
        <v>98.72</v>
      </c>
      <c r="B113" s="27">
        <v>8</v>
      </c>
      <c r="C113" s="3" t="s">
        <v>53</v>
      </c>
      <c r="D113" s="8">
        <v>2020</v>
      </c>
    </row>
    <row r="114" spans="1:4" x14ac:dyDescent="0.25">
      <c r="A114">
        <v>130.22</v>
      </c>
      <c r="B114" s="27">
        <v>9</v>
      </c>
      <c r="C114" s="3" t="s">
        <v>53</v>
      </c>
      <c r="D114" s="8">
        <v>2020</v>
      </c>
    </row>
    <row r="115" spans="1:4" x14ac:dyDescent="0.25">
      <c r="A115">
        <v>81.38</v>
      </c>
      <c r="B115" s="27">
        <v>10</v>
      </c>
      <c r="C115" s="3" t="s">
        <v>53</v>
      </c>
      <c r="D115" s="8">
        <v>2020</v>
      </c>
    </row>
    <row r="116" spans="1:4" x14ac:dyDescent="0.25">
      <c r="A116">
        <v>135.08000000000001</v>
      </c>
      <c r="B116" s="27">
        <v>11</v>
      </c>
      <c r="C116" s="3" t="s">
        <v>53</v>
      </c>
      <c r="D116" s="8">
        <v>2020</v>
      </c>
    </row>
    <row r="117" spans="1:4" x14ac:dyDescent="0.25">
      <c r="A117">
        <v>139.63999999999999</v>
      </c>
      <c r="B117" s="27">
        <v>12</v>
      </c>
      <c r="C117" s="3" t="s">
        <v>53</v>
      </c>
      <c r="D117" s="8">
        <v>2020</v>
      </c>
    </row>
    <row r="118" spans="1:4" x14ac:dyDescent="0.25">
      <c r="A118">
        <v>164.46</v>
      </c>
      <c r="B118" s="27">
        <v>13</v>
      </c>
      <c r="C118" s="3" t="s">
        <v>53</v>
      </c>
      <c r="D118" s="8">
        <v>2020</v>
      </c>
    </row>
    <row r="119" spans="1:4" x14ac:dyDescent="0.25">
      <c r="A119">
        <v>110.4</v>
      </c>
      <c r="B119" s="27">
        <v>1</v>
      </c>
      <c r="C119" s="3" t="s">
        <v>29</v>
      </c>
      <c r="D119" s="8">
        <v>2020</v>
      </c>
    </row>
    <row r="120" spans="1:4" x14ac:dyDescent="0.25">
      <c r="A120">
        <v>122.32</v>
      </c>
      <c r="B120" s="27">
        <v>2</v>
      </c>
      <c r="C120" s="3" t="s">
        <v>29</v>
      </c>
      <c r="D120" s="8">
        <v>2020</v>
      </c>
    </row>
    <row r="121" spans="1:4" x14ac:dyDescent="0.25">
      <c r="A121">
        <v>128.9</v>
      </c>
      <c r="B121" s="27">
        <v>3</v>
      </c>
      <c r="C121" s="3" t="s">
        <v>29</v>
      </c>
      <c r="D121" s="8">
        <v>2020</v>
      </c>
    </row>
    <row r="122" spans="1:4" x14ac:dyDescent="0.25">
      <c r="A122">
        <v>105.8</v>
      </c>
      <c r="B122" s="27">
        <v>4</v>
      </c>
      <c r="C122" s="3" t="s">
        <v>29</v>
      </c>
      <c r="D122" s="8">
        <v>2020</v>
      </c>
    </row>
    <row r="123" spans="1:4" x14ac:dyDescent="0.25">
      <c r="A123">
        <v>74.52</v>
      </c>
      <c r="B123" s="27">
        <v>5</v>
      </c>
      <c r="C123" s="3" t="s">
        <v>29</v>
      </c>
      <c r="D123" s="8">
        <v>2020</v>
      </c>
    </row>
    <row r="124" spans="1:4" x14ac:dyDescent="0.25">
      <c r="A124">
        <v>103.22</v>
      </c>
      <c r="B124" s="27">
        <v>6</v>
      </c>
      <c r="C124" s="3" t="s">
        <v>29</v>
      </c>
      <c r="D124" s="8">
        <v>2020</v>
      </c>
    </row>
    <row r="125" spans="1:4" x14ac:dyDescent="0.25">
      <c r="A125">
        <v>117.22</v>
      </c>
      <c r="B125" s="27">
        <v>7</v>
      </c>
      <c r="C125" s="3" t="s">
        <v>29</v>
      </c>
      <c r="D125" s="8">
        <v>2020</v>
      </c>
    </row>
    <row r="126" spans="1:4" x14ac:dyDescent="0.25">
      <c r="A126">
        <v>60.46</v>
      </c>
      <c r="B126" s="27">
        <v>8</v>
      </c>
      <c r="C126" s="3" t="s">
        <v>29</v>
      </c>
      <c r="D126" s="8">
        <v>2020</v>
      </c>
    </row>
    <row r="127" spans="1:4" x14ac:dyDescent="0.25">
      <c r="A127">
        <v>85.96</v>
      </c>
      <c r="B127" s="27">
        <v>9</v>
      </c>
      <c r="C127" s="3" t="s">
        <v>29</v>
      </c>
      <c r="D127" s="8">
        <v>2020</v>
      </c>
    </row>
    <row r="128" spans="1:4" x14ac:dyDescent="0.25">
      <c r="A128">
        <v>104.24</v>
      </c>
      <c r="B128" s="27">
        <v>10</v>
      </c>
      <c r="C128" s="3" t="s">
        <v>29</v>
      </c>
      <c r="D128" s="8">
        <v>2020</v>
      </c>
    </row>
    <row r="129" spans="1:4" x14ac:dyDescent="0.25">
      <c r="A129">
        <v>70.88</v>
      </c>
      <c r="B129" s="27">
        <v>11</v>
      </c>
      <c r="C129" s="3" t="s">
        <v>29</v>
      </c>
      <c r="D129" s="8">
        <v>2020</v>
      </c>
    </row>
    <row r="130" spans="1:4" x14ac:dyDescent="0.25">
      <c r="A130">
        <v>83.3</v>
      </c>
      <c r="B130" s="27">
        <v>12</v>
      </c>
      <c r="C130" s="3" t="s">
        <v>29</v>
      </c>
      <c r="D130" s="8">
        <v>2020</v>
      </c>
    </row>
    <row r="131" spans="1:4" x14ac:dyDescent="0.25">
      <c r="A131">
        <v>149.6</v>
      </c>
      <c r="B131" s="27">
        <v>13</v>
      </c>
      <c r="C131" s="3" t="s">
        <v>29</v>
      </c>
      <c r="D131" s="8">
        <v>2020</v>
      </c>
    </row>
    <row r="132" spans="1:4" x14ac:dyDescent="0.25">
      <c r="A132">
        <v>167.4</v>
      </c>
      <c r="B132" s="27">
        <v>1</v>
      </c>
      <c r="C132" s="3" t="s">
        <v>9</v>
      </c>
      <c r="D132" s="8">
        <v>2019</v>
      </c>
    </row>
    <row r="133" spans="1:4" x14ac:dyDescent="0.25">
      <c r="A133">
        <v>133.36000000000001</v>
      </c>
      <c r="B133" s="27">
        <v>2</v>
      </c>
      <c r="C133" s="3" t="s">
        <v>9</v>
      </c>
      <c r="D133" s="8">
        <v>2019</v>
      </c>
    </row>
    <row r="134" spans="1:4" x14ac:dyDescent="0.25">
      <c r="A134">
        <v>117.04</v>
      </c>
      <c r="B134" s="27">
        <v>3</v>
      </c>
      <c r="C134" s="3" t="s">
        <v>9</v>
      </c>
      <c r="D134" s="8">
        <v>2019</v>
      </c>
    </row>
    <row r="135" spans="1:4" x14ac:dyDescent="0.25">
      <c r="A135">
        <v>107.5</v>
      </c>
      <c r="B135" s="27">
        <v>4</v>
      </c>
      <c r="C135" s="3" t="s">
        <v>9</v>
      </c>
      <c r="D135" s="8">
        <v>2019</v>
      </c>
    </row>
    <row r="136" spans="1:4" x14ac:dyDescent="0.25">
      <c r="A136">
        <v>150.32</v>
      </c>
      <c r="B136" s="27">
        <v>5</v>
      </c>
      <c r="C136" s="3" t="s">
        <v>9</v>
      </c>
      <c r="D136" s="8">
        <v>2019</v>
      </c>
    </row>
    <row r="137" spans="1:4" x14ac:dyDescent="0.25">
      <c r="A137">
        <v>122.8</v>
      </c>
      <c r="B137" s="27">
        <v>6</v>
      </c>
      <c r="C137" s="3" t="s">
        <v>9</v>
      </c>
      <c r="D137" s="8">
        <v>2019</v>
      </c>
    </row>
    <row r="138" spans="1:4" x14ac:dyDescent="0.25">
      <c r="A138">
        <v>90.84</v>
      </c>
      <c r="B138" s="27">
        <v>7</v>
      </c>
      <c r="C138" s="3" t="s">
        <v>9</v>
      </c>
      <c r="D138" s="8">
        <v>2019</v>
      </c>
    </row>
    <row r="139" spans="1:4" x14ac:dyDescent="0.25">
      <c r="A139">
        <v>110.48</v>
      </c>
      <c r="B139" s="27">
        <v>8</v>
      </c>
      <c r="C139" s="3" t="s">
        <v>9</v>
      </c>
      <c r="D139" s="8">
        <v>2019</v>
      </c>
    </row>
    <row r="140" spans="1:4" x14ac:dyDescent="0.25">
      <c r="A140">
        <v>167.62</v>
      </c>
      <c r="B140" s="27">
        <v>9</v>
      </c>
      <c r="C140" s="3" t="s">
        <v>9</v>
      </c>
      <c r="D140" s="8">
        <v>2019</v>
      </c>
    </row>
    <row r="141" spans="1:4" x14ac:dyDescent="0.25">
      <c r="A141">
        <v>108.58</v>
      </c>
      <c r="B141" s="27">
        <v>10</v>
      </c>
      <c r="C141" s="3" t="s">
        <v>9</v>
      </c>
      <c r="D141" s="8">
        <v>2019</v>
      </c>
    </row>
    <row r="142" spans="1:4" x14ac:dyDescent="0.25">
      <c r="A142">
        <v>163.16</v>
      </c>
      <c r="B142" s="27">
        <v>11</v>
      </c>
      <c r="C142" s="3" t="s">
        <v>9</v>
      </c>
      <c r="D142" s="8">
        <v>2019</v>
      </c>
    </row>
    <row r="143" spans="1:4" x14ac:dyDescent="0.25">
      <c r="A143">
        <v>142.1</v>
      </c>
      <c r="B143" s="27">
        <v>12</v>
      </c>
      <c r="C143" s="3" t="s">
        <v>9</v>
      </c>
      <c r="D143" s="8">
        <v>2019</v>
      </c>
    </row>
    <row r="144" spans="1:4" x14ac:dyDescent="0.25">
      <c r="A144">
        <v>116.04</v>
      </c>
      <c r="B144" s="27">
        <v>13</v>
      </c>
      <c r="C144" s="3" t="s">
        <v>9</v>
      </c>
      <c r="D144" s="8">
        <v>2019</v>
      </c>
    </row>
    <row r="145" spans="1:4" x14ac:dyDescent="0.25">
      <c r="A145">
        <v>184.42</v>
      </c>
      <c r="B145" s="27">
        <v>1</v>
      </c>
      <c r="C145" s="3" t="s">
        <v>47</v>
      </c>
      <c r="D145" s="8">
        <v>2019</v>
      </c>
    </row>
    <row r="146" spans="1:4" x14ac:dyDescent="0.25">
      <c r="A146">
        <v>138.12</v>
      </c>
      <c r="B146" s="27">
        <v>2</v>
      </c>
      <c r="C146" s="3" t="s">
        <v>47</v>
      </c>
      <c r="D146" s="8">
        <v>2019</v>
      </c>
    </row>
    <row r="147" spans="1:4" x14ac:dyDescent="0.25">
      <c r="A147">
        <v>155.16</v>
      </c>
      <c r="B147" s="27">
        <v>3</v>
      </c>
      <c r="C147" s="3" t="s">
        <v>47</v>
      </c>
      <c r="D147" s="8">
        <v>2019</v>
      </c>
    </row>
    <row r="148" spans="1:4" x14ac:dyDescent="0.25">
      <c r="A148">
        <v>148.69999999999999</v>
      </c>
      <c r="B148" s="27">
        <v>4</v>
      </c>
      <c r="C148" s="3" t="s">
        <v>47</v>
      </c>
      <c r="D148" s="8">
        <v>2019</v>
      </c>
    </row>
    <row r="149" spans="1:4" x14ac:dyDescent="0.25">
      <c r="A149">
        <v>151.44</v>
      </c>
      <c r="B149" s="27">
        <v>5</v>
      </c>
      <c r="C149" s="3" t="s">
        <v>47</v>
      </c>
      <c r="D149" s="8">
        <v>2019</v>
      </c>
    </row>
    <row r="150" spans="1:4" x14ac:dyDescent="0.25">
      <c r="A150">
        <v>108.32</v>
      </c>
      <c r="B150" s="27">
        <v>6</v>
      </c>
      <c r="C150" s="3" t="s">
        <v>47</v>
      </c>
      <c r="D150" s="8">
        <v>2019</v>
      </c>
    </row>
    <row r="151" spans="1:4" x14ac:dyDescent="0.25">
      <c r="A151">
        <v>91.04</v>
      </c>
      <c r="B151" s="27">
        <v>7</v>
      </c>
      <c r="C151" s="3" t="s">
        <v>47</v>
      </c>
      <c r="D151" s="8">
        <v>2019</v>
      </c>
    </row>
    <row r="152" spans="1:4" x14ac:dyDescent="0.25">
      <c r="A152">
        <v>125.34</v>
      </c>
      <c r="B152" s="27">
        <v>8</v>
      </c>
      <c r="C152" s="3" t="s">
        <v>47</v>
      </c>
      <c r="D152" s="8">
        <v>2019</v>
      </c>
    </row>
    <row r="153" spans="1:4" x14ac:dyDescent="0.25">
      <c r="A153">
        <v>170.2</v>
      </c>
      <c r="B153" s="27">
        <v>9</v>
      </c>
      <c r="C153" s="3" t="s">
        <v>47</v>
      </c>
      <c r="D153" s="8">
        <v>2019</v>
      </c>
    </row>
    <row r="154" spans="1:4" x14ac:dyDescent="0.25">
      <c r="A154">
        <v>139.63999999999999</v>
      </c>
      <c r="B154" s="27">
        <v>10</v>
      </c>
      <c r="C154" s="3" t="s">
        <v>47</v>
      </c>
      <c r="D154" s="8">
        <v>2019</v>
      </c>
    </row>
    <row r="155" spans="1:4" x14ac:dyDescent="0.25">
      <c r="A155">
        <v>96.18</v>
      </c>
      <c r="B155" s="27">
        <v>11</v>
      </c>
      <c r="C155" s="3" t="s">
        <v>47</v>
      </c>
      <c r="D155" s="8">
        <v>2019</v>
      </c>
    </row>
    <row r="156" spans="1:4" x14ac:dyDescent="0.25">
      <c r="A156">
        <v>104.22</v>
      </c>
      <c r="B156" s="27">
        <v>12</v>
      </c>
      <c r="C156" s="3" t="s">
        <v>47</v>
      </c>
      <c r="D156" s="8">
        <v>2019</v>
      </c>
    </row>
    <row r="157" spans="1:4" x14ac:dyDescent="0.25">
      <c r="A157">
        <v>88</v>
      </c>
      <c r="B157" s="27">
        <v>13</v>
      </c>
      <c r="C157" s="3" t="s">
        <v>47</v>
      </c>
      <c r="D157" s="8">
        <v>2019</v>
      </c>
    </row>
    <row r="158" spans="1:4" x14ac:dyDescent="0.25">
      <c r="A158">
        <v>113</v>
      </c>
      <c r="B158" s="27">
        <v>1</v>
      </c>
      <c r="C158" s="3" t="s">
        <v>48</v>
      </c>
      <c r="D158" s="8">
        <v>2019</v>
      </c>
    </row>
    <row r="159" spans="1:4" x14ac:dyDescent="0.25">
      <c r="A159">
        <v>85.12</v>
      </c>
      <c r="B159" s="27">
        <v>2</v>
      </c>
      <c r="C159" s="3" t="s">
        <v>48</v>
      </c>
      <c r="D159" s="8">
        <v>2019</v>
      </c>
    </row>
    <row r="160" spans="1:4" x14ac:dyDescent="0.25">
      <c r="A160">
        <v>89.14</v>
      </c>
      <c r="B160" s="27">
        <v>3</v>
      </c>
      <c r="C160" s="3" t="s">
        <v>48</v>
      </c>
      <c r="D160" s="8">
        <v>2019</v>
      </c>
    </row>
    <row r="161" spans="1:4" x14ac:dyDescent="0.25">
      <c r="A161">
        <v>105</v>
      </c>
      <c r="B161" s="27">
        <v>4</v>
      </c>
      <c r="C161" s="3" t="s">
        <v>48</v>
      </c>
      <c r="D161" s="8">
        <v>2019</v>
      </c>
    </row>
    <row r="162" spans="1:4" x14ac:dyDescent="0.25">
      <c r="A162">
        <v>130.84</v>
      </c>
      <c r="B162" s="27">
        <v>5</v>
      </c>
      <c r="C162" s="3" t="s">
        <v>48</v>
      </c>
      <c r="D162" s="8">
        <v>2019</v>
      </c>
    </row>
    <row r="163" spans="1:4" x14ac:dyDescent="0.25">
      <c r="A163">
        <v>128.6</v>
      </c>
      <c r="B163" s="27">
        <v>6</v>
      </c>
      <c r="C163" s="3" t="s">
        <v>48</v>
      </c>
      <c r="D163" s="8">
        <v>2019</v>
      </c>
    </row>
    <row r="164" spans="1:4" x14ac:dyDescent="0.25">
      <c r="A164">
        <v>89.02</v>
      </c>
      <c r="B164" s="27">
        <v>7</v>
      </c>
      <c r="C164" s="3" t="s">
        <v>48</v>
      </c>
      <c r="D164" s="8">
        <v>2019</v>
      </c>
    </row>
    <row r="165" spans="1:4" x14ac:dyDescent="0.25">
      <c r="A165">
        <v>125.16</v>
      </c>
      <c r="B165" s="27">
        <v>8</v>
      </c>
      <c r="C165" s="3" t="s">
        <v>48</v>
      </c>
      <c r="D165" s="8">
        <v>2019</v>
      </c>
    </row>
    <row r="166" spans="1:4" x14ac:dyDescent="0.25">
      <c r="A166">
        <v>95.34</v>
      </c>
      <c r="B166" s="27">
        <v>9</v>
      </c>
      <c r="C166" s="3" t="s">
        <v>48</v>
      </c>
      <c r="D166" s="8">
        <v>2019</v>
      </c>
    </row>
    <row r="167" spans="1:4" x14ac:dyDescent="0.25">
      <c r="A167">
        <v>117.98</v>
      </c>
      <c r="B167" s="27">
        <v>10</v>
      </c>
      <c r="C167" s="3" t="s">
        <v>48</v>
      </c>
      <c r="D167" s="8">
        <v>2019</v>
      </c>
    </row>
    <row r="168" spans="1:4" x14ac:dyDescent="0.25">
      <c r="A168">
        <v>71.36</v>
      </c>
      <c r="B168" s="27">
        <v>11</v>
      </c>
      <c r="C168" s="3" t="s">
        <v>48</v>
      </c>
      <c r="D168" s="8">
        <v>2019</v>
      </c>
    </row>
    <row r="169" spans="1:4" x14ac:dyDescent="0.25">
      <c r="A169">
        <v>117.22</v>
      </c>
      <c r="B169" s="27">
        <v>12</v>
      </c>
      <c r="C169" s="3" t="s">
        <v>48</v>
      </c>
      <c r="D169" s="8">
        <v>2019</v>
      </c>
    </row>
    <row r="170" spans="1:4" x14ac:dyDescent="0.25">
      <c r="A170">
        <v>139.56</v>
      </c>
      <c r="B170" s="27">
        <v>13</v>
      </c>
      <c r="C170" s="3" t="s">
        <v>48</v>
      </c>
      <c r="D170" s="8">
        <v>2019</v>
      </c>
    </row>
    <row r="171" spans="1:4" x14ac:dyDescent="0.25">
      <c r="A171">
        <v>136.72</v>
      </c>
      <c r="B171" s="27">
        <v>1</v>
      </c>
      <c r="C171" s="3" t="s">
        <v>49</v>
      </c>
      <c r="D171" s="8">
        <v>2019</v>
      </c>
    </row>
    <row r="172" spans="1:4" x14ac:dyDescent="0.25">
      <c r="A172">
        <v>80.7</v>
      </c>
      <c r="B172" s="27">
        <v>2</v>
      </c>
      <c r="C172" s="3" t="s">
        <v>49</v>
      </c>
      <c r="D172" s="8">
        <v>2019</v>
      </c>
    </row>
    <row r="173" spans="1:4" x14ac:dyDescent="0.25">
      <c r="A173">
        <v>119</v>
      </c>
      <c r="B173" s="27">
        <v>3</v>
      </c>
      <c r="C173" s="3" t="s">
        <v>49</v>
      </c>
      <c r="D173" s="8">
        <v>2019</v>
      </c>
    </row>
    <row r="174" spans="1:4" x14ac:dyDescent="0.25">
      <c r="A174">
        <v>79.680000000000007</v>
      </c>
      <c r="B174" s="27">
        <v>4</v>
      </c>
      <c r="C174" s="3" t="s">
        <v>49</v>
      </c>
      <c r="D174" s="8">
        <v>2019</v>
      </c>
    </row>
    <row r="175" spans="1:4" x14ac:dyDescent="0.25">
      <c r="A175">
        <v>63.54</v>
      </c>
      <c r="B175" s="27">
        <v>5</v>
      </c>
      <c r="C175" s="3" t="s">
        <v>49</v>
      </c>
      <c r="D175" s="8">
        <v>2019</v>
      </c>
    </row>
    <row r="176" spans="1:4" x14ac:dyDescent="0.25">
      <c r="A176">
        <v>88.82</v>
      </c>
      <c r="B176" s="27">
        <v>6</v>
      </c>
      <c r="C176" s="3" t="s">
        <v>49</v>
      </c>
      <c r="D176" s="8">
        <v>2019</v>
      </c>
    </row>
    <row r="177" spans="1:4" x14ac:dyDescent="0.25">
      <c r="A177">
        <v>125.76</v>
      </c>
      <c r="B177" s="27">
        <v>7</v>
      </c>
      <c r="C177" s="3" t="s">
        <v>49</v>
      </c>
      <c r="D177" s="8">
        <v>2019</v>
      </c>
    </row>
    <row r="178" spans="1:4" x14ac:dyDescent="0.25">
      <c r="A178">
        <v>108.7</v>
      </c>
      <c r="B178" s="27">
        <v>8</v>
      </c>
      <c r="C178" s="3" t="s">
        <v>49</v>
      </c>
      <c r="D178" s="8">
        <v>2019</v>
      </c>
    </row>
    <row r="179" spans="1:4" x14ac:dyDescent="0.25">
      <c r="A179">
        <v>121.54</v>
      </c>
      <c r="B179" s="27">
        <v>9</v>
      </c>
      <c r="C179" s="3" t="s">
        <v>49</v>
      </c>
      <c r="D179" s="8">
        <v>2019</v>
      </c>
    </row>
    <row r="180" spans="1:4" x14ac:dyDescent="0.25">
      <c r="A180">
        <v>135.32</v>
      </c>
      <c r="B180" s="27">
        <v>10</v>
      </c>
      <c r="C180" s="3" t="s">
        <v>49</v>
      </c>
      <c r="D180" s="8">
        <v>2019</v>
      </c>
    </row>
    <row r="181" spans="1:4" x14ac:dyDescent="0.25">
      <c r="A181">
        <v>65.62</v>
      </c>
      <c r="B181" s="27">
        <v>11</v>
      </c>
      <c r="C181" s="3" t="s">
        <v>49</v>
      </c>
      <c r="D181" s="8">
        <v>2019</v>
      </c>
    </row>
    <row r="182" spans="1:4" x14ac:dyDescent="0.25">
      <c r="A182">
        <v>80.86</v>
      </c>
      <c r="B182" s="27">
        <v>12</v>
      </c>
      <c r="C182" s="3" t="s">
        <v>49</v>
      </c>
      <c r="D182" s="8">
        <v>2019</v>
      </c>
    </row>
    <row r="183" spans="1:4" x14ac:dyDescent="0.25">
      <c r="A183">
        <v>119.82</v>
      </c>
      <c r="B183" s="27">
        <v>13</v>
      </c>
      <c r="C183" s="3" t="s">
        <v>49</v>
      </c>
      <c r="D183" s="8">
        <v>2019</v>
      </c>
    </row>
    <row r="184" spans="1:4" x14ac:dyDescent="0.25">
      <c r="A184">
        <v>127.44</v>
      </c>
      <c r="B184" s="27">
        <v>1</v>
      </c>
      <c r="C184" s="3" t="s">
        <v>28</v>
      </c>
      <c r="D184" s="8">
        <v>2019</v>
      </c>
    </row>
    <row r="185" spans="1:4" x14ac:dyDescent="0.25">
      <c r="A185">
        <v>95.52</v>
      </c>
      <c r="B185" s="27">
        <v>2</v>
      </c>
      <c r="C185" s="3" t="s">
        <v>28</v>
      </c>
      <c r="D185" s="8">
        <v>2019</v>
      </c>
    </row>
    <row r="186" spans="1:4" x14ac:dyDescent="0.25">
      <c r="A186">
        <v>141</v>
      </c>
      <c r="B186" s="27">
        <v>3</v>
      </c>
      <c r="C186" s="3" t="s">
        <v>28</v>
      </c>
      <c r="D186" s="8">
        <v>2019</v>
      </c>
    </row>
    <row r="187" spans="1:4" x14ac:dyDescent="0.25">
      <c r="A187">
        <v>114.68</v>
      </c>
      <c r="B187" s="27">
        <v>4</v>
      </c>
      <c r="C187" s="3" t="s">
        <v>28</v>
      </c>
      <c r="D187" s="8">
        <v>2019</v>
      </c>
    </row>
    <row r="188" spans="1:4" x14ac:dyDescent="0.25">
      <c r="A188">
        <v>136.76</v>
      </c>
      <c r="B188" s="27">
        <v>5</v>
      </c>
      <c r="C188" s="3" t="s">
        <v>28</v>
      </c>
      <c r="D188" s="8">
        <v>2019</v>
      </c>
    </row>
    <row r="189" spans="1:4" x14ac:dyDescent="0.25">
      <c r="A189">
        <v>113.9</v>
      </c>
      <c r="B189" s="27">
        <v>6</v>
      </c>
      <c r="C189" s="3" t="s">
        <v>28</v>
      </c>
      <c r="D189" s="8">
        <v>2019</v>
      </c>
    </row>
    <row r="190" spans="1:4" x14ac:dyDescent="0.25">
      <c r="A190">
        <v>111.96</v>
      </c>
      <c r="B190" s="27">
        <v>7</v>
      </c>
      <c r="C190" s="3" t="s">
        <v>28</v>
      </c>
      <c r="D190" s="8">
        <v>2019</v>
      </c>
    </row>
    <row r="191" spans="1:4" x14ac:dyDescent="0.25">
      <c r="A191">
        <v>109.38</v>
      </c>
      <c r="B191" s="27">
        <v>8</v>
      </c>
      <c r="C191" s="3" t="s">
        <v>28</v>
      </c>
      <c r="D191" s="8">
        <v>2019</v>
      </c>
    </row>
    <row r="192" spans="1:4" x14ac:dyDescent="0.25">
      <c r="A192">
        <v>108.08</v>
      </c>
      <c r="B192" s="27">
        <v>9</v>
      </c>
      <c r="C192" s="3" t="s">
        <v>28</v>
      </c>
      <c r="D192" s="8">
        <v>2019</v>
      </c>
    </row>
    <row r="193" spans="1:4" x14ac:dyDescent="0.25">
      <c r="A193">
        <v>116.48</v>
      </c>
      <c r="B193" s="27">
        <v>10</v>
      </c>
      <c r="C193" s="3" t="s">
        <v>28</v>
      </c>
      <c r="D193" s="8">
        <v>2019</v>
      </c>
    </row>
    <row r="194" spans="1:4" x14ac:dyDescent="0.25">
      <c r="A194">
        <v>133.36000000000001</v>
      </c>
      <c r="B194" s="27">
        <v>11</v>
      </c>
      <c r="C194" s="3" t="s">
        <v>28</v>
      </c>
      <c r="D194" s="8">
        <v>2019</v>
      </c>
    </row>
    <row r="195" spans="1:4" x14ac:dyDescent="0.25">
      <c r="A195">
        <v>110.18</v>
      </c>
      <c r="B195" s="27">
        <v>12</v>
      </c>
      <c r="C195" s="3" t="s">
        <v>28</v>
      </c>
      <c r="D195" s="8">
        <v>2019</v>
      </c>
    </row>
    <row r="196" spans="1:4" x14ac:dyDescent="0.25">
      <c r="A196">
        <v>129.6</v>
      </c>
      <c r="B196" s="27">
        <v>13</v>
      </c>
      <c r="C196" s="3" t="s">
        <v>28</v>
      </c>
      <c r="D196" s="8">
        <v>2019</v>
      </c>
    </row>
    <row r="197" spans="1:4" x14ac:dyDescent="0.25">
      <c r="A197">
        <v>119.72</v>
      </c>
      <c r="B197" s="27">
        <v>1</v>
      </c>
      <c r="C197" s="3" t="s">
        <v>50</v>
      </c>
      <c r="D197" s="8">
        <v>2019</v>
      </c>
    </row>
    <row r="198" spans="1:4" x14ac:dyDescent="0.25">
      <c r="A198">
        <v>113.08</v>
      </c>
      <c r="B198" s="27">
        <v>2</v>
      </c>
      <c r="C198" s="3" t="s">
        <v>50</v>
      </c>
      <c r="D198" s="8">
        <v>2019</v>
      </c>
    </row>
    <row r="199" spans="1:4" x14ac:dyDescent="0.25">
      <c r="A199">
        <v>109.18</v>
      </c>
      <c r="B199" s="27">
        <v>3</v>
      </c>
      <c r="C199" s="3" t="s">
        <v>50</v>
      </c>
      <c r="D199" s="8">
        <v>2019</v>
      </c>
    </row>
    <row r="200" spans="1:4" x14ac:dyDescent="0.25">
      <c r="A200">
        <v>178.08</v>
      </c>
      <c r="B200" s="27">
        <v>4</v>
      </c>
      <c r="C200" s="3" t="s">
        <v>50</v>
      </c>
      <c r="D200" s="8">
        <v>2019</v>
      </c>
    </row>
    <row r="201" spans="1:4" x14ac:dyDescent="0.25">
      <c r="A201">
        <v>141.94</v>
      </c>
      <c r="B201" s="27">
        <v>5</v>
      </c>
      <c r="C201" s="3" t="s">
        <v>50</v>
      </c>
      <c r="D201" s="8">
        <v>2019</v>
      </c>
    </row>
    <row r="202" spans="1:4" x14ac:dyDescent="0.25">
      <c r="A202">
        <v>192.54</v>
      </c>
      <c r="B202" s="27">
        <v>6</v>
      </c>
      <c r="C202" s="3" t="s">
        <v>50</v>
      </c>
      <c r="D202" s="8">
        <v>2019</v>
      </c>
    </row>
    <row r="203" spans="1:4" x14ac:dyDescent="0.25">
      <c r="A203">
        <v>118.12</v>
      </c>
      <c r="B203" s="27">
        <v>7</v>
      </c>
      <c r="C203" s="3" t="s">
        <v>50</v>
      </c>
      <c r="D203" s="8">
        <v>2019</v>
      </c>
    </row>
    <row r="204" spans="1:4" x14ac:dyDescent="0.25">
      <c r="A204">
        <v>140.1</v>
      </c>
      <c r="B204" s="27">
        <v>8</v>
      </c>
      <c r="C204" s="3" t="s">
        <v>50</v>
      </c>
      <c r="D204" s="8">
        <v>2019</v>
      </c>
    </row>
    <row r="205" spans="1:4" x14ac:dyDescent="0.25">
      <c r="A205">
        <v>99.52</v>
      </c>
      <c r="B205" s="27">
        <v>9</v>
      </c>
      <c r="C205" s="3" t="s">
        <v>50</v>
      </c>
      <c r="D205" s="8">
        <v>2019</v>
      </c>
    </row>
    <row r="206" spans="1:4" x14ac:dyDescent="0.25">
      <c r="A206">
        <v>160.82</v>
      </c>
      <c r="B206" s="27">
        <v>10</v>
      </c>
      <c r="C206" s="3" t="s">
        <v>50</v>
      </c>
      <c r="D206" s="8">
        <v>2019</v>
      </c>
    </row>
    <row r="207" spans="1:4" x14ac:dyDescent="0.25">
      <c r="A207">
        <v>132.38</v>
      </c>
      <c r="B207" s="27">
        <v>11</v>
      </c>
      <c r="C207" s="3" t="s">
        <v>50</v>
      </c>
      <c r="D207" s="8">
        <v>2019</v>
      </c>
    </row>
    <row r="208" spans="1:4" x14ac:dyDescent="0.25">
      <c r="A208">
        <v>183.36</v>
      </c>
      <c r="B208" s="27">
        <v>12</v>
      </c>
      <c r="C208" s="3" t="s">
        <v>50</v>
      </c>
      <c r="D208" s="8">
        <v>2019</v>
      </c>
    </row>
    <row r="209" spans="1:4" x14ac:dyDescent="0.25">
      <c r="A209">
        <v>136.1</v>
      </c>
      <c r="B209" s="27">
        <v>13</v>
      </c>
      <c r="C209" s="3" t="s">
        <v>50</v>
      </c>
      <c r="D209" s="8">
        <v>2019</v>
      </c>
    </row>
    <row r="210" spans="1:4" x14ac:dyDescent="0.25">
      <c r="A210">
        <v>112.92</v>
      </c>
      <c r="B210" s="27">
        <v>1</v>
      </c>
      <c r="C210" s="3" t="s">
        <v>51</v>
      </c>
      <c r="D210" s="8">
        <v>2019</v>
      </c>
    </row>
    <row r="211" spans="1:4" x14ac:dyDescent="0.25">
      <c r="A211">
        <v>139.63999999999999</v>
      </c>
      <c r="B211" s="27">
        <v>2</v>
      </c>
      <c r="C211" s="3" t="s">
        <v>51</v>
      </c>
      <c r="D211" s="8">
        <v>2019</v>
      </c>
    </row>
    <row r="212" spans="1:4" x14ac:dyDescent="0.25">
      <c r="A212">
        <v>118.36</v>
      </c>
      <c r="B212" s="27">
        <v>3</v>
      </c>
      <c r="C212" s="3" t="s">
        <v>51</v>
      </c>
      <c r="D212" s="8">
        <v>2019</v>
      </c>
    </row>
    <row r="213" spans="1:4" x14ac:dyDescent="0.25">
      <c r="A213">
        <v>127.4</v>
      </c>
      <c r="B213" s="27">
        <v>4</v>
      </c>
      <c r="C213" s="3" t="s">
        <v>51</v>
      </c>
      <c r="D213" s="8">
        <v>2019</v>
      </c>
    </row>
    <row r="214" spans="1:4" x14ac:dyDescent="0.25">
      <c r="A214">
        <v>148.86000000000001</v>
      </c>
      <c r="B214" s="27">
        <v>5</v>
      </c>
      <c r="C214" s="3" t="s">
        <v>51</v>
      </c>
      <c r="D214" s="8">
        <v>2019</v>
      </c>
    </row>
    <row r="215" spans="1:4" x14ac:dyDescent="0.25">
      <c r="A215">
        <v>124.32</v>
      </c>
      <c r="B215" s="27">
        <v>6</v>
      </c>
      <c r="C215" s="3" t="s">
        <v>51</v>
      </c>
      <c r="D215" s="8">
        <v>2019</v>
      </c>
    </row>
    <row r="216" spans="1:4" x14ac:dyDescent="0.25">
      <c r="A216">
        <v>106.84</v>
      </c>
      <c r="B216" s="27">
        <v>7</v>
      </c>
      <c r="C216" s="3" t="s">
        <v>51</v>
      </c>
      <c r="D216" s="8">
        <v>2019</v>
      </c>
    </row>
    <row r="217" spans="1:4" x14ac:dyDescent="0.25">
      <c r="A217">
        <v>164.08</v>
      </c>
      <c r="B217" s="27">
        <v>8</v>
      </c>
      <c r="C217" s="3" t="s">
        <v>51</v>
      </c>
      <c r="D217" s="8">
        <v>2019</v>
      </c>
    </row>
    <row r="218" spans="1:4" x14ac:dyDescent="0.25">
      <c r="A218">
        <v>84.36</v>
      </c>
      <c r="B218" s="27">
        <v>9</v>
      </c>
      <c r="C218" s="3" t="s">
        <v>51</v>
      </c>
      <c r="D218" s="8">
        <v>2019</v>
      </c>
    </row>
    <row r="219" spans="1:4" x14ac:dyDescent="0.25">
      <c r="A219">
        <v>117.2</v>
      </c>
      <c r="B219" s="27">
        <v>10</v>
      </c>
      <c r="C219" s="3" t="s">
        <v>51</v>
      </c>
      <c r="D219" s="8">
        <v>2019</v>
      </c>
    </row>
    <row r="220" spans="1:4" x14ac:dyDescent="0.25">
      <c r="A220">
        <v>141.88</v>
      </c>
      <c r="B220" s="27">
        <v>11</v>
      </c>
      <c r="C220" s="3" t="s">
        <v>51</v>
      </c>
      <c r="D220" s="8">
        <v>2019</v>
      </c>
    </row>
    <row r="221" spans="1:4" x14ac:dyDescent="0.25">
      <c r="A221">
        <v>94.84</v>
      </c>
      <c r="B221" s="27">
        <v>12</v>
      </c>
      <c r="C221" s="3" t="s">
        <v>51</v>
      </c>
      <c r="D221" s="8">
        <v>2019</v>
      </c>
    </row>
    <row r="222" spans="1:4" x14ac:dyDescent="0.25">
      <c r="A222">
        <v>134.82</v>
      </c>
      <c r="B222" s="27">
        <v>13</v>
      </c>
      <c r="C222" s="3" t="s">
        <v>51</v>
      </c>
      <c r="D222" s="8">
        <v>2019</v>
      </c>
    </row>
    <row r="223" spans="1:4" x14ac:dyDescent="0.25">
      <c r="A223">
        <v>82.4</v>
      </c>
      <c r="B223" s="27">
        <v>1</v>
      </c>
      <c r="C223" s="3" t="s">
        <v>52</v>
      </c>
      <c r="D223" s="8">
        <v>2019</v>
      </c>
    </row>
    <row r="224" spans="1:4" x14ac:dyDescent="0.25">
      <c r="A224">
        <v>133.80000000000001</v>
      </c>
      <c r="B224" s="27">
        <v>2</v>
      </c>
      <c r="C224" s="3" t="s">
        <v>52</v>
      </c>
      <c r="D224" s="8">
        <v>2019</v>
      </c>
    </row>
    <row r="225" spans="1:4" x14ac:dyDescent="0.25">
      <c r="A225">
        <v>115.12</v>
      </c>
      <c r="B225" s="27">
        <v>3</v>
      </c>
      <c r="C225" s="3" t="s">
        <v>52</v>
      </c>
      <c r="D225" s="8">
        <v>2019</v>
      </c>
    </row>
    <row r="226" spans="1:4" x14ac:dyDescent="0.25">
      <c r="A226">
        <v>158.24</v>
      </c>
      <c r="B226" s="27">
        <v>4</v>
      </c>
      <c r="C226" s="3" t="s">
        <v>52</v>
      </c>
      <c r="D226" s="8">
        <v>2019</v>
      </c>
    </row>
    <row r="227" spans="1:4" x14ac:dyDescent="0.25">
      <c r="A227">
        <v>153.6</v>
      </c>
      <c r="B227" s="27">
        <v>5</v>
      </c>
      <c r="C227" s="3" t="s">
        <v>52</v>
      </c>
      <c r="D227" s="8">
        <v>2019</v>
      </c>
    </row>
    <row r="228" spans="1:4" x14ac:dyDescent="0.25">
      <c r="A228">
        <v>95.6</v>
      </c>
      <c r="B228" s="27">
        <v>6</v>
      </c>
      <c r="C228" s="3" t="s">
        <v>52</v>
      </c>
      <c r="D228" s="8">
        <v>2019</v>
      </c>
    </row>
    <row r="229" spans="1:4" x14ac:dyDescent="0.25">
      <c r="A229">
        <v>103.48</v>
      </c>
      <c r="B229" s="27">
        <v>7</v>
      </c>
      <c r="C229" s="3" t="s">
        <v>52</v>
      </c>
      <c r="D229" s="8">
        <v>2019</v>
      </c>
    </row>
    <row r="230" spans="1:4" x14ac:dyDescent="0.25">
      <c r="A230">
        <v>174.66</v>
      </c>
      <c r="B230" s="27">
        <v>8</v>
      </c>
      <c r="C230" s="3" t="s">
        <v>52</v>
      </c>
      <c r="D230" s="8">
        <v>2019</v>
      </c>
    </row>
    <row r="231" spans="1:4" x14ac:dyDescent="0.25">
      <c r="A231">
        <v>132.5</v>
      </c>
      <c r="B231" s="27">
        <v>9</v>
      </c>
      <c r="C231" s="3" t="s">
        <v>52</v>
      </c>
      <c r="D231" s="8">
        <v>2019</v>
      </c>
    </row>
    <row r="232" spans="1:4" x14ac:dyDescent="0.25">
      <c r="A232">
        <v>123.74</v>
      </c>
      <c r="B232" s="27">
        <v>10</v>
      </c>
      <c r="C232" s="3" t="s">
        <v>52</v>
      </c>
      <c r="D232" s="8">
        <v>2019</v>
      </c>
    </row>
    <row r="233" spans="1:4" x14ac:dyDescent="0.25">
      <c r="A233">
        <v>140.84</v>
      </c>
      <c r="B233" s="27">
        <v>11</v>
      </c>
      <c r="C233" s="3" t="s">
        <v>52</v>
      </c>
      <c r="D233" s="8">
        <v>2019</v>
      </c>
    </row>
    <row r="234" spans="1:4" x14ac:dyDescent="0.25">
      <c r="A234">
        <v>129.4</v>
      </c>
      <c r="B234" s="27">
        <v>12</v>
      </c>
      <c r="C234" s="3" t="s">
        <v>52</v>
      </c>
      <c r="D234" s="8">
        <v>2019</v>
      </c>
    </row>
    <row r="235" spans="1:4" x14ac:dyDescent="0.25">
      <c r="A235">
        <v>91.84</v>
      </c>
      <c r="B235" s="27">
        <v>13</v>
      </c>
      <c r="C235" s="3" t="s">
        <v>52</v>
      </c>
      <c r="D235" s="8">
        <v>2019</v>
      </c>
    </row>
    <row r="236" spans="1:4" x14ac:dyDescent="0.25">
      <c r="A236">
        <v>146.34</v>
      </c>
      <c r="B236" s="27">
        <v>1</v>
      </c>
      <c r="C236" s="3" t="s">
        <v>53</v>
      </c>
      <c r="D236" s="8">
        <v>2019</v>
      </c>
    </row>
    <row r="237" spans="1:4" x14ac:dyDescent="0.25">
      <c r="A237">
        <v>157.76</v>
      </c>
      <c r="B237" s="27">
        <v>2</v>
      </c>
      <c r="C237" s="3" t="s">
        <v>53</v>
      </c>
      <c r="D237" s="8">
        <v>2019</v>
      </c>
    </row>
    <row r="238" spans="1:4" x14ac:dyDescent="0.25">
      <c r="A238">
        <v>153.24</v>
      </c>
      <c r="B238" s="27">
        <v>3</v>
      </c>
      <c r="C238" s="3" t="s">
        <v>53</v>
      </c>
      <c r="D238" s="8">
        <v>2019</v>
      </c>
    </row>
    <row r="239" spans="1:4" x14ac:dyDescent="0.25">
      <c r="A239">
        <v>119.2</v>
      </c>
      <c r="B239" s="27">
        <v>4</v>
      </c>
      <c r="C239" s="3" t="s">
        <v>53</v>
      </c>
      <c r="D239" s="8">
        <v>2019</v>
      </c>
    </row>
    <row r="240" spans="1:4" x14ac:dyDescent="0.25">
      <c r="A240">
        <v>175.12</v>
      </c>
      <c r="B240" s="27">
        <v>5</v>
      </c>
      <c r="C240" s="3" t="s">
        <v>53</v>
      </c>
      <c r="D240" s="8">
        <v>2019</v>
      </c>
    </row>
    <row r="241" spans="1:4" x14ac:dyDescent="0.25">
      <c r="A241">
        <v>137.56</v>
      </c>
      <c r="B241" s="27">
        <v>6</v>
      </c>
      <c r="C241" s="3" t="s">
        <v>53</v>
      </c>
      <c r="D241" s="8">
        <v>2019</v>
      </c>
    </row>
    <row r="242" spans="1:4" x14ac:dyDescent="0.25">
      <c r="A242">
        <v>99.56</v>
      </c>
      <c r="B242" s="27">
        <v>7</v>
      </c>
      <c r="C242" s="3" t="s">
        <v>53</v>
      </c>
      <c r="D242" s="8">
        <v>2019</v>
      </c>
    </row>
    <row r="243" spans="1:4" x14ac:dyDescent="0.25">
      <c r="A243">
        <v>142.46</v>
      </c>
      <c r="B243" s="27">
        <v>8</v>
      </c>
      <c r="C243" s="3" t="s">
        <v>53</v>
      </c>
      <c r="D243" s="8">
        <v>2019</v>
      </c>
    </row>
    <row r="244" spans="1:4" x14ac:dyDescent="0.25">
      <c r="A244">
        <v>174.4</v>
      </c>
      <c r="B244" s="27">
        <v>9</v>
      </c>
      <c r="C244" s="3" t="s">
        <v>53</v>
      </c>
      <c r="D244" s="8">
        <v>2019</v>
      </c>
    </row>
    <row r="245" spans="1:4" x14ac:dyDescent="0.25">
      <c r="A245">
        <v>83.06</v>
      </c>
      <c r="B245" s="27">
        <v>10</v>
      </c>
      <c r="C245" s="3" t="s">
        <v>53</v>
      </c>
      <c r="D245" s="8">
        <v>2019</v>
      </c>
    </row>
    <row r="246" spans="1:4" x14ac:dyDescent="0.25">
      <c r="A246">
        <v>117.64</v>
      </c>
      <c r="B246" s="27">
        <v>11</v>
      </c>
      <c r="C246" s="3" t="s">
        <v>53</v>
      </c>
      <c r="D246" s="8">
        <v>2019</v>
      </c>
    </row>
    <row r="247" spans="1:4" x14ac:dyDescent="0.25">
      <c r="A247">
        <v>115.3</v>
      </c>
      <c r="B247" s="27">
        <v>12</v>
      </c>
      <c r="C247" s="3" t="s">
        <v>53</v>
      </c>
      <c r="D247" s="8">
        <v>2019</v>
      </c>
    </row>
    <row r="248" spans="1:4" x14ac:dyDescent="0.25">
      <c r="A248">
        <v>115.44</v>
      </c>
      <c r="B248" s="27">
        <v>13</v>
      </c>
      <c r="C248" s="3" t="s">
        <v>53</v>
      </c>
      <c r="D248" s="8">
        <v>2019</v>
      </c>
    </row>
    <row r="249" spans="1:4" x14ac:dyDescent="0.25">
      <c r="A249">
        <v>140.56</v>
      </c>
      <c r="B249" s="27">
        <v>1</v>
      </c>
      <c r="C249" s="3" t="s">
        <v>29</v>
      </c>
      <c r="D249" s="8">
        <v>2019</v>
      </c>
    </row>
    <row r="250" spans="1:4" x14ac:dyDescent="0.25">
      <c r="A250">
        <v>141.19999999999999</v>
      </c>
      <c r="B250" s="27">
        <v>2</v>
      </c>
      <c r="C250" s="3" t="s">
        <v>29</v>
      </c>
      <c r="D250" s="8">
        <v>2019</v>
      </c>
    </row>
    <row r="251" spans="1:4" x14ac:dyDescent="0.25">
      <c r="A251">
        <v>162.16</v>
      </c>
      <c r="B251" s="27">
        <v>3</v>
      </c>
      <c r="C251" s="3" t="s">
        <v>29</v>
      </c>
      <c r="D251" s="8">
        <v>2019</v>
      </c>
    </row>
    <row r="252" spans="1:4" x14ac:dyDescent="0.25">
      <c r="A252">
        <v>118.98</v>
      </c>
      <c r="B252" s="27">
        <v>4</v>
      </c>
      <c r="C252" s="3" t="s">
        <v>29</v>
      </c>
      <c r="D252" s="8">
        <v>2019</v>
      </c>
    </row>
    <row r="253" spans="1:4" x14ac:dyDescent="0.25">
      <c r="A253">
        <v>108.1</v>
      </c>
      <c r="B253" s="27">
        <v>5</v>
      </c>
      <c r="C253" s="3" t="s">
        <v>29</v>
      </c>
      <c r="D253" s="8">
        <v>2019</v>
      </c>
    </row>
    <row r="254" spans="1:4" x14ac:dyDescent="0.25">
      <c r="A254">
        <v>105.24</v>
      </c>
      <c r="B254" s="27">
        <v>6</v>
      </c>
      <c r="C254" s="3" t="s">
        <v>29</v>
      </c>
      <c r="D254" s="8">
        <v>2019</v>
      </c>
    </row>
    <row r="255" spans="1:4" x14ac:dyDescent="0.25">
      <c r="A255">
        <v>96.86</v>
      </c>
      <c r="B255" s="27">
        <v>7</v>
      </c>
      <c r="C255" s="3" t="s">
        <v>29</v>
      </c>
      <c r="D255" s="8">
        <v>2019</v>
      </c>
    </row>
    <row r="256" spans="1:4" x14ac:dyDescent="0.25">
      <c r="A256">
        <v>138.28</v>
      </c>
      <c r="B256" s="27">
        <v>8</v>
      </c>
      <c r="C256" s="3" t="s">
        <v>29</v>
      </c>
      <c r="D256" s="8">
        <v>2019</v>
      </c>
    </row>
    <row r="257" spans="1:4" x14ac:dyDescent="0.25">
      <c r="A257">
        <v>131.32</v>
      </c>
      <c r="B257" s="27">
        <v>9</v>
      </c>
      <c r="C257" s="3" t="s">
        <v>29</v>
      </c>
      <c r="D257" s="8">
        <v>2019</v>
      </c>
    </row>
    <row r="258" spans="1:4" x14ac:dyDescent="0.25">
      <c r="A258">
        <v>150.96</v>
      </c>
      <c r="B258" s="27">
        <v>10</v>
      </c>
      <c r="C258" s="3" t="s">
        <v>29</v>
      </c>
      <c r="D258" s="8">
        <v>2019</v>
      </c>
    </row>
    <row r="259" spans="1:4" x14ac:dyDescent="0.25">
      <c r="A259">
        <v>125.54</v>
      </c>
      <c r="B259" s="27">
        <v>11</v>
      </c>
      <c r="C259" s="3" t="s">
        <v>29</v>
      </c>
      <c r="D259" s="8">
        <v>2019</v>
      </c>
    </row>
    <row r="260" spans="1:4" x14ac:dyDescent="0.25">
      <c r="A260">
        <v>74.540000000000006</v>
      </c>
      <c r="B260" s="27">
        <v>12</v>
      </c>
      <c r="C260" s="3" t="s">
        <v>29</v>
      </c>
      <c r="D260" s="8">
        <v>2019</v>
      </c>
    </row>
    <row r="261" spans="1:4" x14ac:dyDescent="0.25">
      <c r="A261">
        <v>89.62</v>
      </c>
      <c r="B261" s="27">
        <v>13</v>
      </c>
      <c r="C261" s="3" t="s">
        <v>29</v>
      </c>
      <c r="D261" s="8">
        <v>2019</v>
      </c>
    </row>
    <row r="262" spans="1:4" x14ac:dyDescent="0.25">
      <c r="A262" s="27">
        <v>119.04</v>
      </c>
      <c r="B262" s="27">
        <v>1</v>
      </c>
      <c r="C262" s="3" t="s">
        <v>48</v>
      </c>
      <c r="D262" s="8">
        <v>2018</v>
      </c>
    </row>
    <row r="263" spans="1:4" x14ac:dyDescent="0.25">
      <c r="A263" s="27">
        <v>141.13999999999999</v>
      </c>
      <c r="B263" s="27">
        <v>2</v>
      </c>
      <c r="C263" s="3" t="s">
        <v>48</v>
      </c>
      <c r="D263" s="8">
        <v>2018</v>
      </c>
    </row>
    <row r="264" spans="1:4" x14ac:dyDescent="0.25">
      <c r="A264" s="27">
        <v>134.6</v>
      </c>
      <c r="B264" s="27">
        <v>3</v>
      </c>
      <c r="C264" s="3" t="s">
        <v>48</v>
      </c>
      <c r="D264" s="8">
        <v>2018</v>
      </c>
    </row>
    <row r="265" spans="1:4" x14ac:dyDescent="0.25">
      <c r="A265" s="27">
        <v>137.82</v>
      </c>
      <c r="B265" s="27">
        <v>4</v>
      </c>
      <c r="C265" s="3" t="s">
        <v>48</v>
      </c>
      <c r="D265" s="8">
        <v>2018</v>
      </c>
    </row>
    <row r="266" spans="1:4" x14ac:dyDescent="0.25">
      <c r="A266" s="27">
        <v>153.18</v>
      </c>
      <c r="B266" s="27">
        <v>5</v>
      </c>
      <c r="C266" s="3" t="s">
        <v>48</v>
      </c>
      <c r="D266" s="8">
        <v>2018</v>
      </c>
    </row>
    <row r="267" spans="1:4" x14ac:dyDescent="0.25">
      <c r="A267" s="27">
        <v>157.19999999999999</v>
      </c>
      <c r="B267" s="27">
        <v>6</v>
      </c>
      <c r="C267" s="3" t="s">
        <v>48</v>
      </c>
      <c r="D267" s="8">
        <v>2018</v>
      </c>
    </row>
    <row r="268" spans="1:4" x14ac:dyDescent="0.25">
      <c r="A268" s="27">
        <v>158.32</v>
      </c>
      <c r="B268" s="27">
        <v>7</v>
      </c>
      <c r="C268" s="3" t="s">
        <v>48</v>
      </c>
      <c r="D268" s="8">
        <v>2018</v>
      </c>
    </row>
    <row r="269" spans="1:4" x14ac:dyDescent="0.25">
      <c r="A269" s="27">
        <v>128.54</v>
      </c>
      <c r="B269" s="27">
        <v>8</v>
      </c>
      <c r="C269" s="3" t="s">
        <v>48</v>
      </c>
      <c r="D269" s="8">
        <v>2018</v>
      </c>
    </row>
    <row r="270" spans="1:4" x14ac:dyDescent="0.25">
      <c r="A270" s="27">
        <v>119.56</v>
      </c>
      <c r="B270" s="27">
        <v>9</v>
      </c>
      <c r="C270" s="3" t="s">
        <v>48</v>
      </c>
      <c r="D270" s="8">
        <v>2018</v>
      </c>
    </row>
    <row r="271" spans="1:4" x14ac:dyDescent="0.25">
      <c r="A271" s="27">
        <v>108.76</v>
      </c>
      <c r="B271" s="27">
        <v>10</v>
      </c>
      <c r="C271" s="3" t="s">
        <v>48</v>
      </c>
      <c r="D271" s="8">
        <v>2018</v>
      </c>
    </row>
    <row r="272" spans="1:4" x14ac:dyDescent="0.25">
      <c r="A272" s="27">
        <v>118.18</v>
      </c>
      <c r="B272" s="27">
        <v>11</v>
      </c>
      <c r="C272" s="3" t="s">
        <v>48</v>
      </c>
      <c r="D272" s="8">
        <v>2018</v>
      </c>
    </row>
    <row r="273" spans="1:4" x14ac:dyDescent="0.25">
      <c r="A273" s="27">
        <v>126.32</v>
      </c>
      <c r="B273" s="27">
        <v>12</v>
      </c>
      <c r="C273" s="3" t="s">
        <v>48</v>
      </c>
      <c r="D273" s="8">
        <v>2018</v>
      </c>
    </row>
    <row r="274" spans="1:4" x14ac:dyDescent="0.25">
      <c r="A274" s="27">
        <v>73.42</v>
      </c>
      <c r="B274" s="27">
        <v>13</v>
      </c>
      <c r="C274" s="3" t="s">
        <v>48</v>
      </c>
      <c r="D274" s="8">
        <v>2018</v>
      </c>
    </row>
    <row r="275" spans="1:4" x14ac:dyDescent="0.25">
      <c r="A275" s="27">
        <v>121.98</v>
      </c>
      <c r="B275" s="27">
        <v>1</v>
      </c>
      <c r="C275" s="3" t="s">
        <v>49</v>
      </c>
      <c r="D275" s="8">
        <v>2018</v>
      </c>
    </row>
    <row r="276" spans="1:4" x14ac:dyDescent="0.25">
      <c r="A276" s="27">
        <v>104.76</v>
      </c>
      <c r="B276" s="27">
        <v>2</v>
      </c>
      <c r="C276" s="3" t="s">
        <v>49</v>
      </c>
      <c r="D276" s="8">
        <v>2018</v>
      </c>
    </row>
    <row r="277" spans="1:4" x14ac:dyDescent="0.25">
      <c r="A277" s="27">
        <v>104.12</v>
      </c>
      <c r="B277" s="27">
        <v>3</v>
      </c>
      <c r="C277" s="3" t="s">
        <v>49</v>
      </c>
      <c r="D277" s="8">
        <v>2018</v>
      </c>
    </row>
    <row r="278" spans="1:4" x14ac:dyDescent="0.25">
      <c r="A278" s="27">
        <v>126.16</v>
      </c>
      <c r="B278" s="27">
        <v>4</v>
      </c>
      <c r="C278" s="3" t="s">
        <v>49</v>
      </c>
      <c r="D278" s="8">
        <v>2018</v>
      </c>
    </row>
    <row r="279" spans="1:4" x14ac:dyDescent="0.25">
      <c r="A279" s="27">
        <v>113.84</v>
      </c>
      <c r="B279" s="27">
        <v>5</v>
      </c>
      <c r="C279" s="3" t="s">
        <v>49</v>
      </c>
      <c r="D279" s="8">
        <v>2018</v>
      </c>
    </row>
    <row r="280" spans="1:4" x14ac:dyDescent="0.25">
      <c r="A280" s="27">
        <v>119.2</v>
      </c>
      <c r="B280" s="27">
        <v>6</v>
      </c>
      <c r="C280" s="3" t="s">
        <v>49</v>
      </c>
      <c r="D280" s="8">
        <v>2018</v>
      </c>
    </row>
    <row r="281" spans="1:4" x14ac:dyDescent="0.25">
      <c r="A281" s="27">
        <v>70.56</v>
      </c>
      <c r="B281" s="27">
        <v>7</v>
      </c>
      <c r="C281" s="3" t="s">
        <v>49</v>
      </c>
      <c r="D281" s="8">
        <v>2018</v>
      </c>
    </row>
    <row r="282" spans="1:4" x14ac:dyDescent="0.25">
      <c r="A282" s="27">
        <v>92.76</v>
      </c>
      <c r="B282" s="27">
        <v>8</v>
      </c>
      <c r="C282" s="3" t="s">
        <v>49</v>
      </c>
      <c r="D282" s="8">
        <v>2018</v>
      </c>
    </row>
    <row r="283" spans="1:4" x14ac:dyDescent="0.25">
      <c r="A283" s="27">
        <v>99.46</v>
      </c>
      <c r="B283" s="27">
        <v>9</v>
      </c>
      <c r="C283" s="3" t="s">
        <v>49</v>
      </c>
      <c r="D283" s="8">
        <v>2018</v>
      </c>
    </row>
    <row r="284" spans="1:4" x14ac:dyDescent="0.25">
      <c r="A284" s="27">
        <v>140.69999999999999</v>
      </c>
      <c r="B284" s="27">
        <v>10</v>
      </c>
      <c r="C284" s="3" t="s">
        <v>49</v>
      </c>
      <c r="D284" s="8">
        <v>2018</v>
      </c>
    </row>
    <row r="285" spans="1:4" x14ac:dyDescent="0.25">
      <c r="A285" s="27">
        <v>106.54</v>
      </c>
      <c r="B285" s="27">
        <v>11</v>
      </c>
      <c r="C285" s="3" t="s">
        <v>49</v>
      </c>
      <c r="D285" s="8">
        <v>2018</v>
      </c>
    </row>
    <row r="286" spans="1:4" x14ac:dyDescent="0.25">
      <c r="A286" s="27">
        <v>127.38</v>
      </c>
      <c r="B286" s="27">
        <v>12</v>
      </c>
      <c r="C286" s="3" t="s">
        <v>49</v>
      </c>
      <c r="D286" s="8">
        <v>2018</v>
      </c>
    </row>
    <row r="287" spans="1:4" x14ac:dyDescent="0.25">
      <c r="A287" s="27">
        <v>129.44</v>
      </c>
      <c r="B287" s="27">
        <v>13</v>
      </c>
      <c r="C287" s="3" t="s">
        <v>49</v>
      </c>
      <c r="D287" s="8">
        <v>2018</v>
      </c>
    </row>
    <row r="288" spans="1:4" x14ac:dyDescent="0.25">
      <c r="A288" s="27">
        <v>156.76</v>
      </c>
      <c r="B288" s="27">
        <v>1</v>
      </c>
      <c r="C288" s="3" t="s">
        <v>28</v>
      </c>
      <c r="D288" s="8">
        <v>2018</v>
      </c>
    </row>
    <row r="289" spans="1:4" x14ac:dyDescent="0.25">
      <c r="A289" s="27">
        <v>135.1</v>
      </c>
      <c r="B289" s="27">
        <v>2</v>
      </c>
      <c r="C289" s="3" t="s">
        <v>28</v>
      </c>
      <c r="D289" s="8">
        <v>2018</v>
      </c>
    </row>
    <row r="290" spans="1:4" x14ac:dyDescent="0.25">
      <c r="A290" s="27">
        <v>107.84</v>
      </c>
      <c r="B290" s="27">
        <v>3</v>
      </c>
      <c r="C290" s="3" t="s">
        <v>28</v>
      </c>
      <c r="D290" s="8">
        <v>2018</v>
      </c>
    </row>
    <row r="291" spans="1:4" x14ac:dyDescent="0.25">
      <c r="A291" s="27">
        <v>157.68</v>
      </c>
      <c r="B291" s="27">
        <v>4</v>
      </c>
      <c r="C291" s="3" t="s">
        <v>28</v>
      </c>
      <c r="D291" s="8">
        <v>2018</v>
      </c>
    </row>
    <row r="292" spans="1:4" x14ac:dyDescent="0.25">
      <c r="A292" s="27">
        <v>124.44</v>
      </c>
      <c r="B292" s="27">
        <v>5</v>
      </c>
      <c r="C292" s="3" t="s">
        <v>28</v>
      </c>
      <c r="D292" s="8">
        <v>2018</v>
      </c>
    </row>
    <row r="293" spans="1:4" x14ac:dyDescent="0.25">
      <c r="A293" s="27">
        <v>149.32</v>
      </c>
      <c r="B293" s="27">
        <v>6</v>
      </c>
      <c r="C293" s="3" t="s">
        <v>28</v>
      </c>
      <c r="D293" s="8">
        <v>2018</v>
      </c>
    </row>
    <row r="294" spans="1:4" x14ac:dyDescent="0.25">
      <c r="A294" s="27">
        <v>120.24</v>
      </c>
      <c r="B294" s="27">
        <v>7</v>
      </c>
      <c r="C294" s="3" t="s">
        <v>28</v>
      </c>
      <c r="D294" s="8">
        <v>2018</v>
      </c>
    </row>
    <row r="295" spans="1:4" x14ac:dyDescent="0.25">
      <c r="A295" s="27">
        <v>146.86000000000001</v>
      </c>
      <c r="B295" s="27">
        <v>8</v>
      </c>
      <c r="C295" s="3" t="s">
        <v>28</v>
      </c>
      <c r="D295" s="8">
        <v>2018</v>
      </c>
    </row>
    <row r="296" spans="1:4" x14ac:dyDescent="0.25">
      <c r="A296" s="27">
        <v>99.36</v>
      </c>
      <c r="B296" s="27">
        <v>9</v>
      </c>
      <c r="C296" s="3" t="s">
        <v>28</v>
      </c>
      <c r="D296" s="8">
        <v>2018</v>
      </c>
    </row>
    <row r="297" spans="1:4" x14ac:dyDescent="0.25">
      <c r="A297" s="27">
        <v>172.9</v>
      </c>
      <c r="B297" s="27">
        <v>10</v>
      </c>
      <c r="C297" s="3" t="s">
        <v>28</v>
      </c>
      <c r="D297" s="8">
        <v>2018</v>
      </c>
    </row>
    <row r="298" spans="1:4" x14ac:dyDescent="0.25">
      <c r="A298" s="27">
        <v>174.78</v>
      </c>
      <c r="B298" s="27">
        <v>11</v>
      </c>
      <c r="C298" s="3" t="s">
        <v>28</v>
      </c>
      <c r="D298" s="8">
        <v>2018</v>
      </c>
    </row>
    <row r="299" spans="1:4" x14ac:dyDescent="0.25">
      <c r="A299" s="27">
        <v>114.92</v>
      </c>
      <c r="B299" s="27">
        <v>12</v>
      </c>
      <c r="C299" s="3" t="s">
        <v>28</v>
      </c>
      <c r="D299" s="8">
        <v>2018</v>
      </c>
    </row>
    <row r="300" spans="1:4" x14ac:dyDescent="0.25">
      <c r="A300" s="27">
        <v>115.52</v>
      </c>
      <c r="B300" s="27">
        <v>13</v>
      </c>
      <c r="C300" s="3" t="s">
        <v>28</v>
      </c>
      <c r="D300" s="8">
        <v>2018</v>
      </c>
    </row>
    <row r="301" spans="1:4" x14ac:dyDescent="0.25">
      <c r="A301" s="27">
        <v>140.54</v>
      </c>
      <c r="B301" s="27">
        <v>1</v>
      </c>
      <c r="C301" s="3" t="s">
        <v>87</v>
      </c>
      <c r="D301" s="8">
        <v>2018</v>
      </c>
    </row>
    <row r="302" spans="1:4" x14ac:dyDescent="0.25">
      <c r="A302" s="27">
        <v>147</v>
      </c>
      <c r="B302" s="27">
        <v>2</v>
      </c>
      <c r="C302" s="3" t="s">
        <v>87</v>
      </c>
      <c r="D302" s="8">
        <v>2018</v>
      </c>
    </row>
    <row r="303" spans="1:4" x14ac:dyDescent="0.25">
      <c r="A303" s="27">
        <v>124.7</v>
      </c>
      <c r="B303" s="27">
        <v>3</v>
      </c>
      <c r="C303" s="3" t="s">
        <v>87</v>
      </c>
      <c r="D303" s="8">
        <v>2018</v>
      </c>
    </row>
    <row r="304" spans="1:4" x14ac:dyDescent="0.25">
      <c r="A304" s="27">
        <v>147.9</v>
      </c>
      <c r="B304" s="27">
        <v>4</v>
      </c>
      <c r="C304" s="3" t="s">
        <v>87</v>
      </c>
      <c r="D304" s="8">
        <v>2018</v>
      </c>
    </row>
    <row r="305" spans="1:4" x14ac:dyDescent="0.25">
      <c r="A305" s="27">
        <v>138.80000000000001</v>
      </c>
      <c r="B305" s="27">
        <v>5</v>
      </c>
      <c r="C305" s="3" t="s">
        <v>87</v>
      </c>
      <c r="D305" s="8">
        <v>2018</v>
      </c>
    </row>
    <row r="306" spans="1:4" x14ac:dyDescent="0.25">
      <c r="A306" s="27">
        <v>148.28</v>
      </c>
      <c r="B306" s="27">
        <v>6</v>
      </c>
      <c r="C306" s="3" t="s">
        <v>87</v>
      </c>
      <c r="D306" s="8">
        <v>2018</v>
      </c>
    </row>
    <row r="307" spans="1:4" x14ac:dyDescent="0.25">
      <c r="A307" s="27">
        <v>173.7</v>
      </c>
      <c r="B307" s="27">
        <v>7</v>
      </c>
      <c r="C307" s="3" t="s">
        <v>87</v>
      </c>
      <c r="D307" s="8">
        <v>2018</v>
      </c>
    </row>
    <row r="308" spans="1:4" x14ac:dyDescent="0.25">
      <c r="A308" s="27">
        <v>150.26</v>
      </c>
      <c r="B308" s="27">
        <v>8</v>
      </c>
      <c r="C308" s="3" t="s">
        <v>87</v>
      </c>
      <c r="D308" s="8">
        <v>2018</v>
      </c>
    </row>
    <row r="309" spans="1:4" x14ac:dyDescent="0.25">
      <c r="A309" s="27">
        <v>124.92</v>
      </c>
      <c r="B309" s="27">
        <v>9</v>
      </c>
      <c r="C309" s="3" t="s">
        <v>87</v>
      </c>
      <c r="D309" s="8">
        <v>2018</v>
      </c>
    </row>
    <row r="310" spans="1:4" x14ac:dyDescent="0.25">
      <c r="A310" s="27">
        <v>120.94</v>
      </c>
      <c r="B310" s="27">
        <v>10</v>
      </c>
      <c r="C310" s="3" t="s">
        <v>87</v>
      </c>
      <c r="D310" s="8">
        <v>2018</v>
      </c>
    </row>
    <row r="311" spans="1:4" x14ac:dyDescent="0.25">
      <c r="A311" s="27">
        <v>127</v>
      </c>
      <c r="B311" s="27">
        <v>11</v>
      </c>
      <c r="C311" s="3" t="s">
        <v>87</v>
      </c>
      <c r="D311" s="8">
        <v>2018</v>
      </c>
    </row>
    <row r="312" spans="1:4" x14ac:dyDescent="0.25">
      <c r="A312" s="27">
        <v>114.16</v>
      </c>
      <c r="B312" s="27">
        <v>12</v>
      </c>
      <c r="C312" s="3" t="s">
        <v>87</v>
      </c>
      <c r="D312" s="8">
        <v>2018</v>
      </c>
    </row>
    <row r="313" spans="1:4" x14ac:dyDescent="0.25">
      <c r="A313" s="27">
        <v>107.8</v>
      </c>
      <c r="B313" s="27">
        <v>13</v>
      </c>
      <c r="C313" s="3" t="s">
        <v>87</v>
      </c>
      <c r="D313" s="8">
        <v>2018</v>
      </c>
    </row>
    <row r="314" spans="1:4" x14ac:dyDescent="0.25">
      <c r="A314" s="27">
        <v>82.74</v>
      </c>
      <c r="B314" s="27">
        <v>1</v>
      </c>
      <c r="C314" s="3" t="s">
        <v>22</v>
      </c>
      <c r="D314" s="8">
        <v>2018</v>
      </c>
    </row>
    <row r="315" spans="1:4" x14ac:dyDescent="0.25">
      <c r="A315" s="27">
        <v>115.04</v>
      </c>
      <c r="B315" s="27">
        <v>2</v>
      </c>
      <c r="C315" s="3" t="s">
        <v>22</v>
      </c>
      <c r="D315" s="8">
        <v>2018</v>
      </c>
    </row>
    <row r="316" spans="1:4" x14ac:dyDescent="0.25">
      <c r="A316" s="27">
        <v>85.98</v>
      </c>
      <c r="B316" s="27">
        <v>3</v>
      </c>
      <c r="C316" s="3" t="s">
        <v>22</v>
      </c>
      <c r="D316" s="8">
        <v>2018</v>
      </c>
    </row>
    <row r="317" spans="1:4" x14ac:dyDescent="0.25">
      <c r="A317" s="27">
        <v>107.38</v>
      </c>
      <c r="B317" s="27">
        <v>4</v>
      </c>
      <c r="C317" s="3" t="s">
        <v>22</v>
      </c>
      <c r="D317" s="8">
        <v>2018</v>
      </c>
    </row>
    <row r="318" spans="1:4" x14ac:dyDescent="0.25">
      <c r="A318" s="27">
        <v>94.42</v>
      </c>
      <c r="B318" s="27">
        <v>5</v>
      </c>
      <c r="C318" s="3" t="s">
        <v>22</v>
      </c>
      <c r="D318" s="8">
        <v>2018</v>
      </c>
    </row>
    <row r="319" spans="1:4" x14ac:dyDescent="0.25">
      <c r="A319" s="27">
        <v>108.5</v>
      </c>
      <c r="B319" s="27">
        <v>6</v>
      </c>
      <c r="C319" s="3" t="s">
        <v>22</v>
      </c>
      <c r="D319" s="8">
        <v>2018</v>
      </c>
    </row>
    <row r="320" spans="1:4" x14ac:dyDescent="0.25">
      <c r="A320" s="27">
        <v>92.1</v>
      </c>
      <c r="B320" s="27">
        <v>7</v>
      </c>
      <c r="C320" s="3" t="s">
        <v>22</v>
      </c>
      <c r="D320" s="8">
        <v>2018</v>
      </c>
    </row>
    <row r="321" spans="1:4" x14ac:dyDescent="0.25">
      <c r="A321" s="27">
        <v>68.44</v>
      </c>
      <c r="B321" s="27">
        <v>8</v>
      </c>
      <c r="C321" s="3" t="s">
        <v>22</v>
      </c>
      <c r="D321" s="8">
        <v>2018</v>
      </c>
    </row>
    <row r="322" spans="1:4" x14ac:dyDescent="0.25">
      <c r="A322" s="27">
        <v>87.84</v>
      </c>
      <c r="B322" s="27">
        <v>9</v>
      </c>
      <c r="C322" s="3" t="s">
        <v>22</v>
      </c>
      <c r="D322" s="8">
        <v>2018</v>
      </c>
    </row>
    <row r="323" spans="1:4" x14ac:dyDescent="0.25">
      <c r="A323" s="27">
        <v>101.24</v>
      </c>
      <c r="B323" s="27">
        <v>10</v>
      </c>
      <c r="C323" s="3" t="s">
        <v>22</v>
      </c>
      <c r="D323" s="8">
        <v>2018</v>
      </c>
    </row>
    <row r="324" spans="1:4" x14ac:dyDescent="0.25">
      <c r="A324" s="27">
        <v>76.92</v>
      </c>
      <c r="B324" s="27">
        <v>11</v>
      </c>
      <c r="C324" s="3" t="s">
        <v>22</v>
      </c>
      <c r="D324" s="8">
        <v>2018</v>
      </c>
    </row>
    <row r="325" spans="1:4" x14ac:dyDescent="0.25">
      <c r="A325" s="27">
        <v>89.68</v>
      </c>
      <c r="B325" s="27">
        <v>12</v>
      </c>
      <c r="C325" s="3" t="s">
        <v>22</v>
      </c>
      <c r="D325" s="8">
        <v>2018</v>
      </c>
    </row>
    <row r="326" spans="1:4" x14ac:dyDescent="0.25">
      <c r="A326" s="27">
        <v>94.86</v>
      </c>
      <c r="B326" s="27">
        <v>13</v>
      </c>
      <c r="C326" s="3" t="s">
        <v>22</v>
      </c>
      <c r="D326" s="8">
        <v>2018</v>
      </c>
    </row>
    <row r="327" spans="1:4" x14ac:dyDescent="0.25">
      <c r="A327" s="27">
        <v>146.1</v>
      </c>
      <c r="B327" s="27">
        <v>1</v>
      </c>
      <c r="C327" s="3" t="s">
        <v>52</v>
      </c>
      <c r="D327" s="8">
        <v>2018</v>
      </c>
    </row>
    <row r="328" spans="1:4" x14ac:dyDescent="0.25">
      <c r="A328" s="27">
        <v>169.08</v>
      </c>
      <c r="B328" s="27">
        <v>2</v>
      </c>
      <c r="C328" s="3" t="s">
        <v>52</v>
      </c>
      <c r="D328" s="8">
        <v>2018</v>
      </c>
    </row>
    <row r="329" spans="1:4" x14ac:dyDescent="0.25">
      <c r="A329" s="27">
        <v>130.76</v>
      </c>
      <c r="B329" s="27">
        <v>3</v>
      </c>
      <c r="C329" s="3" t="s">
        <v>52</v>
      </c>
      <c r="D329" s="8">
        <v>2018</v>
      </c>
    </row>
    <row r="330" spans="1:4" x14ac:dyDescent="0.25">
      <c r="A330" s="27">
        <v>139.76</v>
      </c>
      <c r="B330" s="27">
        <v>4</v>
      </c>
      <c r="C330" s="3" t="s">
        <v>52</v>
      </c>
      <c r="D330" s="8">
        <v>2018</v>
      </c>
    </row>
    <row r="331" spans="1:4" x14ac:dyDescent="0.25">
      <c r="A331" s="27">
        <v>134</v>
      </c>
      <c r="B331" s="27">
        <v>5</v>
      </c>
      <c r="C331" s="3" t="s">
        <v>52</v>
      </c>
      <c r="D331" s="8">
        <v>2018</v>
      </c>
    </row>
    <row r="332" spans="1:4" x14ac:dyDescent="0.25">
      <c r="A332" s="27">
        <v>163.58000000000001</v>
      </c>
      <c r="B332" s="27">
        <v>6</v>
      </c>
      <c r="C332" s="3" t="s">
        <v>52</v>
      </c>
      <c r="D332" s="8">
        <v>2018</v>
      </c>
    </row>
    <row r="333" spans="1:4" x14ac:dyDescent="0.25">
      <c r="A333" s="27">
        <v>111.52</v>
      </c>
      <c r="B333" s="27">
        <v>7</v>
      </c>
      <c r="C333" s="3" t="s">
        <v>52</v>
      </c>
      <c r="D333" s="8">
        <v>2018</v>
      </c>
    </row>
    <row r="334" spans="1:4" x14ac:dyDescent="0.25">
      <c r="A334" s="27">
        <v>142.41999999999999</v>
      </c>
      <c r="B334" s="27">
        <v>8</v>
      </c>
      <c r="C334" s="3" t="s">
        <v>52</v>
      </c>
      <c r="D334" s="8">
        <v>2018</v>
      </c>
    </row>
    <row r="335" spans="1:4" x14ac:dyDescent="0.25">
      <c r="A335" s="27">
        <v>172.4</v>
      </c>
      <c r="B335" s="27">
        <v>9</v>
      </c>
      <c r="C335" s="3" t="s">
        <v>52</v>
      </c>
      <c r="D335" s="8">
        <v>2018</v>
      </c>
    </row>
    <row r="336" spans="1:4" x14ac:dyDescent="0.25">
      <c r="A336" s="27">
        <v>156.86000000000001</v>
      </c>
      <c r="B336" s="27">
        <v>10</v>
      </c>
      <c r="C336" s="3" t="s">
        <v>52</v>
      </c>
      <c r="D336" s="8">
        <v>2018</v>
      </c>
    </row>
    <row r="337" spans="1:4" x14ac:dyDescent="0.25">
      <c r="A337" s="27">
        <v>164.22</v>
      </c>
      <c r="B337" s="27">
        <v>11</v>
      </c>
      <c r="C337" s="3" t="s">
        <v>52</v>
      </c>
      <c r="D337" s="8">
        <v>2018</v>
      </c>
    </row>
    <row r="338" spans="1:4" x14ac:dyDescent="0.25">
      <c r="A338" s="27">
        <v>183.58</v>
      </c>
      <c r="B338" s="27">
        <v>12</v>
      </c>
      <c r="C338" s="3" t="s">
        <v>52</v>
      </c>
      <c r="D338" s="8">
        <v>2018</v>
      </c>
    </row>
    <row r="339" spans="1:4" x14ac:dyDescent="0.25">
      <c r="A339" s="27">
        <v>169.9</v>
      </c>
      <c r="B339" s="27">
        <v>13</v>
      </c>
      <c r="C339" s="3" t="s">
        <v>52</v>
      </c>
      <c r="D339" s="8">
        <v>2018</v>
      </c>
    </row>
    <row r="340" spans="1:4" x14ac:dyDescent="0.25">
      <c r="A340" s="27">
        <v>127.56</v>
      </c>
      <c r="B340" s="27">
        <v>1</v>
      </c>
      <c r="C340" s="3" t="s">
        <v>53</v>
      </c>
      <c r="D340" s="8">
        <v>2018</v>
      </c>
    </row>
    <row r="341" spans="1:4" x14ac:dyDescent="0.25">
      <c r="A341" s="27">
        <v>134.52000000000001</v>
      </c>
      <c r="B341" s="27">
        <v>2</v>
      </c>
      <c r="C341" s="3" t="s">
        <v>53</v>
      </c>
      <c r="D341" s="8">
        <v>2018</v>
      </c>
    </row>
    <row r="342" spans="1:4" x14ac:dyDescent="0.25">
      <c r="A342" s="27">
        <v>146.54</v>
      </c>
      <c r="B342" s="27">
        <v>3</v>
      </c>
      <c r="C342" s="3" t="s">
        <v>53</v>
      </c>
      <c r="D342" s="8">
        <v>2018</v>
      </c>
    </row>
    <row r="343" spans="1:4" x14ac:dyDescent="0.25">
      <c r="A343" s="27">
        <v>156.97999999999999</v>
      </c>
      <c r="B343" s="27">
        <v>4</v>
      </c>
      <c r="C343" s="3" t="s">
        <v>53</v>
      </c>
      <c r="D343" s="8">
        <v>2018</v>
      </c>
    </row>
    <row r="344" spans="1:4" x14ac:dyDescent="0.25">
      <c r="A344" s="27">
        <v>116.14</v>
      </c>
      <c r="B344" s="27">
        <v>5</v>
      </c>
      <c r="C344" s="3" t="s">
        <v>53</v>
      </c>
      <c r="D344" s="8">
        <v>2018</v>
      </c>
    </row>
    <row r="345" spans="1:4" x14ac:dyDescent="0.25">
      <c r="A345" s="27">
        <v>140.13999999999999</v>
      </c>
      <c r="B345" s="27">
        <v>6</v>
      </c>
      <c r="C345" s="3" t="s">
        <v>53</v>
      </c>
      <c r="D345" s="8">
        <v>2018</v>
      </c>
    </row>
    <row r="346" spans="1:4" x14ac:dyDescent="0.25">
      <c r="A346" s="27">
        <v>141.68</v>
      </c>
      <c r="B346" s="27">
        <v>7</v>
      </c>
      <c r="C346" s="3" t="s">
        <v>53</v>
      </c>
      <c r="D346" s="8">
        <v>2018</v>
      </c>
    </row>
    <row r="347" spans="1:4" x14ac:dyDescent="0.25">
      <c r="A347" s="27">
        <v>164.9</v>
      </c>
      <c r="B347" s="27">
        <v>8</v>
      </c>
      <c r="C347" s="3" t="s">
        <v>53</v>
      </c>
      <c r="D347" s="8">
        <v>2018</v>
      </c>
    </row>
    <row r="348" spans="1:4" x14ac:dyDescent="0.25">
      <c r="A348" s="27">
        <v>133.04</v>
      </c>
      <c r="B348" s="27">
        <v>9</v>
      </c>
      <c r="C348" s="3" t="s">
        <v>53</v>
      </c>
      <c r="D348" s="8">
        <v>2018</v>
      </c>
    </row>
    <row r="349" spans="1:4" x14ac:dyDescent="0.25">
      <c r="A349" s="27">
        <v>131.9</v>
      </c>
      <c r="B349" s="27">
        <v>10</v>
      </c>
      <c r="C349" s="3" t="s">
        <v>53</v>
      </c>
      <c r="D349" s="8">
        <v>2018</v>
      </c>
    </row>
    <row r="350" spans="1:4" x14ac:dyDescent="0.25">
      <c r="A350" s="27">
        <v>138.72</v>
      </c>
      <c r="B350" s="27">
        <v>11</v>
      </c>
      <c r="C350" s="3" t="s">
        <v>53</v>
      </c>
      <c r="D350" s="8">
        <v>2018</v>
      </c>
    </row>
    <row r="351" spans="1:4" x14ac:dyDescent="0.25">
      <c r="A351" s="27">
        <v>138.63999999999999</v>
      </c>
      <c r="B351" s="27">
        <v>12</v>
      </c>
      <c r="C351" s="3" t="s">
        <v>53</v>
      </c>
      <c r="D351" s="8">
        <v>2018</v>
      </c>
    </row>
    <row r="352" spans="1:4" x14ac:dyDescent="0.25">
      <c r="A352" s="27">
        <v>116.28</v>
      </c>
      <c r="B352" s="27">
        <v>13</v>
      </c>
      <c r="C352" s="3" t="s">
        <v>53</v>
      </c>
      <c r="D352" s="8">
        <v>2018</v>
      </c>
    </row>
    <row r="353" spans="1:4" x14ac:dyDescent="0.25">
      <c r="A353" s="27">
        <v>140.16</v>
      </c>
      <c r="B353" s="27">
        <v>1</v>
      </c>
      <c r="C353" s="3" t="s">
        <v>29</v>
      </c>
      <c r="D353" s="8">
        <v>2018</v>
      </c>
    </row>
    <row r="354" spans="1:4" x14ac:dyDescent="0.25">
      <c r="A354" s="27">
        <v>104.34</v>
      </c>
      <c r="B354" s="27">
        <v>2</v>
      </c>
      <c r="C354" s="3" t="s">
        <v>29</v>
      </c>
      <c r="D354" s="8">
        <v>2018</v>
      </c>
    </row>
    <row r="355" spans="1:4" x14ac:dyDescent="0.25">
      <c r="A355" s="27">
        <v>140.44</v>
      </c>
      <c r="B355" s="27">
        <v>3</v>
      </c>
      <c r="C355" s="3" t="s">
        <v>29</v>
      </c>
      <c r="D355" s="8">
        <v>2018</v>
      </c>
    </row>
    <row r="356" spans="1:4" x14ac:dyDescent="0.25">
      <c r="A356" s="27">
        <v>158.19999999999999</v>
      </c>
      <c r="B356" s="27">
        <v>4</v>
      </c>
      <c r="C356" s="3" t="s">
        <v>29</v>
      </c>
      <c r="D356" s="8">
        <v>2018</v>
      </c>
    </row>
    <row r="357" spans="1:4" x14ac:dyDescent="0.25">
      <c r="A357" s="27">
        <v>113.84</v>
      </c>
      <c r="B357" s="27">
        <v>5</v>
      </c>
      <c r="C357" s="3" t="s">
        <v>29</v>
      </c>
      <c r="D357" s="8">
        <v>2018</v>
      </c>
    </row>
    <row r="358" spans="1:4" x14ac:dyDescent="0.25">
      <c r="A358" s="27">
        <v>76.98</v>
      </c>
      <c r="B358" s="27">
        <v>6</v>
      </c>
      <c r="C358" s="3" t="s">
        <v>29</v>
      </c>
      <c r="D358" s="8">
        <v>2018</v>
      </c>
    </row>
    <row r="359" spans="1:4" x14ac:dyDescent="0.25">
      <c r="A359" s="27">
        <v>123.16</v>
      </c>
      <c r="B359" s="27">
        <v>7</v>
      </c>
      <c r="C359" s="3" t="s">
        <v>29</v>
      </c>
      <c r="D359" s="8">
        <v>2018</v>
      </c>
    </row>
    <row r="360" spans="1:4" x14ac:dyDescent="0.25">
      <c r="A360" s="27">
        <v>113.2</v>
      </c>
      <c r="B360" s="27">
        <v>8</v>
      </c>
      <c r="C360" s="3" t="s">
        <v>29</v>
      </c>
      <c r="D360" s="8">
        <v>2018</v>
      </c>
    </row>
    <row r="361" spans="1:4" x14ac:dyDescent="0.25">
      <c r="A361" s="27">
        <v>144.72</v>
      </c>
      <c r="B361" s="27">
        <v>9</v>
      </c>
      <c r="C361" s="3" t="s">
        <v>29</v>
      </c>
      <c r="D361" s="8">
        <v>2018</v>
      </c>
    </row>
    <row r="362" spans="1:4" x14ac:dyDescent="0.25">
      <c r="A362" s="27">
        <v>132.32</v>
      </c>
      <c r="B362" s="27">
        <v>10</v>
      </c>
      <c r="C362" s="3" t="s">
        <v>29</v>
      </c>
      <c r="D362" s="8">
        <v>2018</v>
      </c>
    </row>
    <row r="363" spans="1:4" x14ac:dyDescent="0.25">
      <c r="A363" s="27">
        <v>120.04</v>
      </c>
      <c r="B363" s="27">
        <v>11</v>
      </c>
      <c r="C363" s="3" t="s">
        <v>29</v>
      </c>
      <c r="D363" s="8">
        <v>2018</v>
      </c>
    </row>
    <row r="364" spans="1:4" x14ac:dyDescent="0.25">
      <c r="A364" s="27">
        <v>149.26</v>
      </c>
      <c r="B364" s="27">
        <v>12</v>
      </c>
      <c r="C364" s="3" t="s">
        <v>29</v>
      </c>
      <c r="D364" s="8">
        <v>2018</v>
      </c>
    </row>
    <row r="365" spans="1:4" x14ac:dyDescent="0.25">
      <c r="A365" s="27">
        <v>134.76</v>
      </c>
      <c r="B365" s="27">
        <v>13</v>
      </c>
      <c r="C365" s="3" t="s">
        <v>29</v>
      </c>
      <c r="D365" s="8">
        <v>2018</v>
      </c>
    </row>
    <row r="366" spans="1:4" x14ac:dyDescent="0.25">
      <c r="A366" s="27">
        <f>'Weekly Data'!C20</f>
        <v>104</v>
      </c>
      <c r="B366" s="27">
        <v>1</v>
      </c>
      <c r="C366" s="3" t="s">
        <v>9</v>
      </c>
      <c r="D366" s="8">
        <v>2018</v>
      </c>
    </row>
    <row r="367" spans="1:4" x14ac:dyDescent="0.25">
      <c r="A367" s="27">
        <f>'Weekly Data'!D20</f>
        <v>121.78</v>
      </c>
      <c r="B367" s="27">
        <v>2</v>
      </c>
      <c r="C367" s="3" t="s">
        <v>9</v>
      </c>
      <c r="D367" s="8">
        <v>2018</v>
      </c>
    </row>
    <row r="368" spans="1:4" x14ac:dyDescent="0.25">
      <c r="A368" s="27">
        <v>101</v>
      </c>
      <c r="B368" s="27">
        <v>3</v>
      </c>
      <c r="C368" s="3" t="s">
        <v>9</v>
      </c>
      <c r="D368" s="8">
        <v>2018</v>
      </c>
    </row>
    <row r="369" spans="1:4" x14ac:dyDescent="0.25">
      <c r="A369" s="27">
        <v>125.12</v>
      </c>
      <c r="B369" s="27">
        <v>4</v>
      </c>
      <c r="C369" s="3" t="s">
        <v>9</v>
      </c>
      <c r="D369" s="8">
        <v>2018</v>
      </c>
    </row>
    <row r="370" spans="1:4" x14ac:dyDescent="0.25">
      <c r="A370" s="27">
        <v>94.6</v>
      </c>
      <c r="B370" s="27">
        <v>5</v>
      </c>
      <c r="C370" s="3" t="s">
        <v>9</v>
      </c>
      <c r="D370" s="8">
        <v>2018</v>
      </c>
    </row>
    <row r="371" spans="1:4" x14ac:dyDescent="0.25">
      <c r="A371" s="27">
        <v>128.32</v>
      </c>
      <c r="B371" s="27">
        <v>6</v>
      </c>
      <c r="C371" s="3" t="s">
        <v>9</v>
      </c>
      <c r="D371" s="8">
        <v>2018</v>
      </c>
    </row>
    <row r="372" spans="1:4" x14ac:dyDescent="0.25">
      <c r="A372" s="27">
        <v>140.30000000000001</v>
      </c>
      <c r="B372" s="27">
        <v>7</v>
      </c>
      <c r="C372" s="3" t="s">
        <v>9</v>
      </c>
      <c r="D372" s="8">
        <v>2018</v>
      </c>
    </row>
    <row r="373" spans="1:4" x14ac:dyDescent="0.25">
      <c r="A373" s="27">
        <v>132.74</v>
      </c>
      <c r="B373" s="27">
        <v>8</v>
      </c>
      <c r="C373" s="3" t="s">
        <v>9</v>
      </c>
      <c r="D373" s="8">
        <v>2018</v>
      </c>
    </row>
    <row r="374" spans="1:4" x14ac:dyDescent="0.25">
      <c r="A374" s="27">
        <v>124.8</v>
      </c>
      <c r="B374" s="27">
        <v>9</v>
      </c>
      <c r="C374" s="3" t="s">
        <v>9</v>
      </c>
      <c r="D374" s="8">
        <v>2018</v>
      </c>
    </row>
    <row r="375" spans="1:4" x14ac:dyDescent="0.25">
      <c r="A375" s="27">
        <v>122.78</v>
      </c>
      <c r="B375" s="27">
        <v>10</v>
      </c>
      <c r="C375" s="3" t="s">
        <v>9</v>
      </c>
      <c r="D375" s="8">
        <v>2018</v>
      </c>
    </row>
    <row r="376" spans="1:4" x14ac:dyDescent="0.25">
      <c r="A376" s="27">
        <v>96.04</v>
      </c>
      <c r="B376" s="27">
        <v>11</v>
      </c>
      <c r="C376" s="3" t="s">
        <v>9</v>
      </c>
      <c r="D376" s="8">
        <v>2018</v>
      </c>
    </row>
    <row r="377" spans="1:4" x14ac:dyDescent="0.25">
      <c r="A377" s="27">
        <v>140.63999999999999</v>
      </c>
      <c r="B377" s="27">
        <v>12</v>
      </c>
      <c r="C377" s="3" t="s">
        <v>9</v>
      </c>
      <c r="D377" s="8">
        <v>2018</v>
      </c>
    </row>
    <row r="378" spans="1:4" x14ac:dyDescent="0.25">
      <c r="A378" s="27">
        <v>134.96</v>
      </c>
      <c r="B378" s="27">
        <v>13</v>
      </c>
      <c r="C378" s="3" t="s">
        <v>9</v>
      </c>
      <c r="D378" s="8">
        <v>2018</v>
      </c>
    </row>
    <row r="379" spans="1:4" x14ac:dyDescent="0.25">
      <c r="A379" s="27">
        <v>114.04</v>
      </c>
      <c r="B379" s="27">
        <v>1</v>
      </c>
      <c r="C379" s="3" t="s">
        <v>27</v>
      </c>
      <c r="D379" s="8">
        <v>2018</v>
      </c>
    </row>
    <row r="380" spans="1:4" x14ac:dyDescent="0.25">
      <c r="A380" s="27">
        <v>132.19999999999999</v>
      </c>
      <c r="B380" s="27">
        <v>2</v>
      </c>
      <c r="C380" s="3" t="s">
        <v>27</v>
      </c>
      <c r="D380" s="8">
        <v>2018</v>
      </c>
    </row>
    <row r="381" spans="1:4" x14ac:dyDescent="0.25">
      <c r="A381" s="27">
        <v>126.1</v>
      </c>
      <c r="B381" s="27">
        <v>3</v>
      </c>
      <c r="C381" s="3" t="s">
        <v>27</v>
      </c>
      <c r="D381" s="8">
        <v>2018</v>
      </c>
    </row>
    <row r="382" spans="1:4" x14ac:dyDescent="0.25">
      <c r="A382" s="27">
        <v>149.28</v>
      </c>
      <c r="B382" s="27">
        <v>4</v>
      </c>
      <c r="C382" s="3" t="s">
        <v>27</v>
      </c>
      <c r="D382" s="8">
        <v>2018</v>
      </c>
    </row>
    <row r="383" spans="1:4" x14ac:dyDescent="0.25">
      <c r="A383" s="27">
        <v>126.48</v>
      </c>
      <c r="B383" s="27">
        <v>5</v>
      </c>
      <c r="C383" s="3" t="s">
        <v>27</v>
      </c>
      <c r="D383" s="8">
        <v>2018</v>
      </c>
    </row>
    <row r="384" spans="1:4" x14ac:dyDescent="0.25">
      <c r="A384" s="27">
        <v>103.6</v>
      </c>
      <c r="B384" s="27">
        <v>6</v>
      </c>
      <c r="C384" s="3" t="s">
        <v>27</v>
      </c>
      <c r="D384" s="8">
        <v>2018</v>
      </c>
    </row>
    <row r="385" spans="1:4" x14ac:dyDescent="0.25">
      <c r="A385" s="27">
        <v>120.56</v>
      </c>
      <c r="B385" s="27">
        <v>7</v>
      </c>
      <c r="C385" s="3" t="s">
        <v>27</v>
      </c>
      <c r="D385" s="8">
        <v>2018</v>
      </c>
    </row>
    <row r="386" spans="1:4" x14ac:dyDescent="0.25">
      <c r="A386" s="27">
        <v>153.66</v>
      </c>
      <c r="B386" s="27">
        <v>8</v>
      </c>
      <c r="C386" s="3" t="s">
        <v>27</v>
      </c>
      <c r="D386" s="8">
        <v>2018</v>
      </c>
    </row>
    <row r="387" spans="1:4" x14ac:dyDescent="0.25">
      <c r="A387" s="27">
        <v>107.68</v>
      </c>
      <c r="B387" s="27">
        <v>9</v>
      </c>
      <c r="C387" s="3" t="s">
        <v>27</v>
      </c>
      <c r="D387" s="8">
        <v>2018</v>
      </c>
    </row>
    <row r="388" spans="1:4" x14ac:dyDescent="0.25">
      <c r="A388" s="27">
        <v>155.12</v>
      </c>
      <c r="B388" s="27">
        <v>10</v>
      </c>
      <c r="C388" s="3" t="s">
        <v>27</v>
      </c>
      <c r="D388" s="8">
        <v>2018</v>
      </c>
    </row>
    <row r="389" spans="1:4" x14ac:dyDescent="0.25">
      <c r="A389" s="27">
        <v>136.08000000000001</v>
      </c>
      <c r="B389" s="27">
        <v>11</v>
      </c>
      <c r="C389" s="3" t="s">
        <v>27</v>
      </c>
      <c r="D389" s="8">
        <v>2018</v>
      </c>
    </row>
    <row r="390" spans="1:4" x14ac:dyDescent="0.25">
      <c r="A390" s="27">
        <v>127.64</v>
      </c>
      <c r="B390" s="27">
        <v>12</v>
      </c>
      <c r="C390" s="3" t="s">
        <v>27</v>
      </c>
      <c r="D390" s="8">
        <v>2018</v>
      </c>
    </row>
    <row r="391" spans="1:4" x14ac:dyDescent="0.25">
      <c r="A391" s="27">
        <v>130.6</v>
      </c>
      <c r="B391" s="27">
        <v>13</v>
      </c>
      <c r="C391" s="3" t="s">
        <v>27</v>
      </c>
      <c r="D391" s="8">
        <v>2018</v>
      </c>
    </row>
    <row r="392" spans="1:4" x14ac:dyDescent="0.25">
      <c r="A392">
        <v>77.900000000000006</v>
      </c>
      <c r="B392" s="27">
        <v>1</v>
      </c>
      <c r="C392" s="3" t="s">
        <v>9</v>
      </c>
      <c r="D392" s="8">
        <v>2017</v>
      </c>
    </row>
    <row r="393" spans="1:4" x14ac:dyDescent="0.25">
      <c r="A393">
        <v>127.06</v>
      </c>
      <c r="B393" s="27">
        <v>2</v>
      </c>
      <c r="C393" s="3" t="s">
        <v>9</v>
      </c>
      <c r="D393" s="8">
        <v>2017</v>
      </c>
    </row>
    <row r="394" spans="1:4" x14ac:dyDescent="0.25">
      <c r="A394">
        <v>141.74</v>
      </c>
      <c r="B394" s="27">
        <v>3</v>
      </c>
      <c r="C394" s="3" t="s">
        <v>9</v>
      </c>
      <c r="D394" s="8">
        <v>2017</v>
      </c>
    </row>
    <row r="395" spans="1:4" x14ac:dyDescent="0.25">
      <c r="A395">
        <v>108.08</v>
      </c>
      <c r="B395" s="27">
        <v>4</v>
      </c>
      <c r="C395" s="3" t="s">
        <v>9</v>
      </c>
      <c r="D395" s="8">
        <v>2017</v>
      </c>
    </row>
    <row r="396" spans="1:4" x14ac:dyDescent="0.25">
      <c r="A396">
        <v>107.76</v>
      </c>
      <c r="B396" s="27">
        <v>5</v>
      </c>
      <c r="C396" s="3" t="s">
        <v>9</v>
      </c>
      <c r="D396" s="8">
        <v>2017</v>
      </c>
    </row>
    <row r="397" spans="1:4" x14ac:dyDescent="0.25">
      <c r="A397">
        <v>91.64</v>
      </c>
      <c r="B397" s="27">
        <v>6</v>
      </c>
      <c r="C397" s="3" t="s">
        <v>9</v>
      </c>
      <c r="D397" s="8">
        <v>2017</v>
      </c>
    </row>
    <row r="398" spans="1:4" x14ac:dyDescent="0.25">
      <c r="A398">
        <v>101.42</v>
      </c>
      <c r="B398" s="27">
        <v>7</v>
      </c>
      <c r="C398" s="3" t="s">
        <v>9</v>
      </c>
      <c r="D398" s="8">
        <v>2017</v>
      </c>
    </row>
    <row r="399" spans="1:4" x14ac:dyDescent="0.25">
      <c r="A399">
        <v>127.24</v>
      </c>
      <c r="B399" s="27">
        <v>8</v>
      </c>
      <c r="C399" s="3" t="s">
        <v>9</v>
      </c>
      <c r="D399" s="8">
        <v>2017</v>
      </c>
    </row>
    <row r="400" spans="1:4" x14ac:dyDescent="0.25">
      <c r="A400">
        <v>125.06</v>
      </c>
      <c r="B400" s="27">
        <v>9</v>
      </c>
      <c r="C400" s="3" t="s">
        <v>9</v>
      </c>
      <c r="D400" s="8">
        <v>2017</v>
      </c>
    </row>
    <row r="401" spans="1:4" x14ac:dyDescent="0.25">
      <c r="A401">
        <v>122.22</v>
      </c>
      <c r="B401" s="27">
        <v>10</v>
      </c>
      <c r="C401" s="3" t="s">
        <v>9</v>
      </c>
      <c r="D401" s="8">
        <v>2017</v>
      </c>
    </row>
    <row r="402" spans="1:4" x14ac:dyDescent="0.25">
      <c r="A402">
        <v>135.02000000000001</v>
      </c>
      <c r="B402" s="27">
        <v>11</v>
      </c>
      <c r="C402" s="3" t="s">
        <v>9</v>
      </c>
      <c r="D402" s="8">
        <v>2017</v>
      </c>
    </row>
    <row r="403" spans="1:4" x14ac:dyDescent="0.25">
      <c r="A403">
        <v>98.48</v>
      </c>
      <c r="B403" s="27">
        <v>12</v>
      </c>
      <c r="C403" s="3" t="s">
        <v>9</v>
      </c>
      <c r="D403" s="8">
        <v>2017</v>
      </c>
    </row>
    <row r="404" spans="1:4" x14ac:dyDescent="0.25">
      <c r="A404">
        <v>79.42</v>
      </c>
      <c r="B404" s="27">
        <v>13</v>
      </c>
      <c r="C404" s="3" t="s">
        <v>9</v>
      </c>
      <c r="D404" s="8">
        <v>2017</v>
      </c>
    </row>
    <row r="405" spans="1:4" x14ac:dyDescent="0.25">
      <c r="A405">
        <v>88.44</v>
      </c>
      <c r="B405" s="27">
        <v>1</v>
      </c>
      <c r="C405" s="3" t="s">
        <v>27</v>
      </c>
      <c r="D405" s="8">
        <v>2017</v>
      </c>
    </row>
    <row r="406" spans="1:4" x14ac:dyDescent="0.25">
      <c r="A406">
        <v>137.91999999999999</v>
      </c>
      <c r="B406" s="27">
        <v>2</v>
      </c>
      <c r="C406" s="3" t="s">
        <v>27</v>
      </c>
      <c r="D406" s="8">
        <v>2017</v>
      </c>
    </row>
    <row r="407" spans="1:4" x14ac:dyDescent="0.25">
      <c r="A407">
        <v>83.58</v>
      </c>
      <c r="B407" s="27">
        <v>3</v>
      </c>
      <c r="C407" s="3" t="s">
        <v>27</v>
      </c>
      <c r="D407" s="8">
        <v>2017</v>
      </c>
    </row>
    <row r="408" spans="1:4" x14ac:dyDescent="0.25">
      <c r="A408">
        <v>135.68</v>
      </c>
      <c r="B408" s="27">
        <v>4</v>
      </c>
      <c r="C408" s="3" t="s">
        <v>27</v>
      </c>
      <c r="D408" s="8">
        <v>2017</v>
      </c>
    </row>
    <row r="409" spans="1:4" x14ac:dyDescent="0.25">
      <c r="A409">
        <v>124.04</v>
      </c>
      <c r="B409" s="27">
        <v>5</v>
      </c>
      <c r="C409" s="3" t="s">
        <v>27</v>
      </c>
      <c r="D409" s="8">
        <v>2017</v>
      </c>
    </row>
    <row r="410" spans="1:4" x14ac:dyDescent="0.25">
      <c r="A410">
        <v>116.96</v>
      </c>
      <c r="B410" s="27">
        <v>6</v>
      </c>
      <c r="C410" s="3" t="s">
        <v>27</v>
      </c>
      <c r="D410" s="8">
        <v>2017</v>
      </c>
    </row>
    <row r="411" spans="1:4" x14ac:dyDescent="0.25">
      <c r="A411">
        <v>112.74</v>
      </c>
      <c r="B411" s="27">
        <v>7</v>
      </c>
      <c r="C411" s="3" t="s">
        <v>27</v>
      </c>
      <c r="D411" s="8">
        <v>2017</v>
      </c>
    </row>
    <row r="412" spans="1:4" x14ac:dyDescent="0.25">
      <c r="A412">
        <v>151.86000000000001</v>
      </c>
      <c r="B412" s="27">
        <v>8</v>
      </c>
      <c r="C412" s="3" t="s">
        <v>27</v>
      </c>
      <c r="D412" s="8">
        <v>2017</v>
      </c>
    </row>
    <row r="413" spans="1:4" x14ac:dyDescent="0.25">
      <c r="A413">
        <v>75.08</v>
      </c>
      <c r="B413" s="27">
        <v>9</v>
      </c>
      <c r="C413" s="3" t="s">
        <v>27</v>
      </c>
      <c r="D413" s="8">
        <v>2017</v>
      </c>
    </row>
    <row r="414" spans="1:4" x14ac:dyDescent="0.25">
      <c r="A414">
        <v>145.26</v>
      </c>
      <c r="B414" s="27">
        <v>10</v>
      </c>
      <c r="C414" s="3" t="s">
        <v>27</v>
      </c>
      <c r="D414" s="8">
        <v>2017</v>
      </c>
    </row>
    <row r="415" spans="1:4" x14ac:dyDescent="0.25">
      <c r="A415">
        <v>122.8</v>
      </c>
      <c r="B415" s="27">
        <v>11</v>
      </c>
      <c r="C415" s="3" t="s">
        <v>27</v>
      </c>
      <c r="D415" s="8">
        <v>2017</v>
      </c>
    </row>
    <row r="416" spans="1:4" x14ac:dyDescent="0.25">
      <c r="A416">
        <v>144.16</v>
      </c>
      <c r="B416" s="27">
        <v>12</v>
      </c>
      <c r="C416" s="3" t="s">
        <v>27</v>
      </c>
      <c r="D416" s="8">
        <v>2017</v>
      </c>
    </row>
    <row r="417" spans="1:4" x14ac:dyDescent="0.25">
      <c r="A417">
        <v>131.22</v>
      </c>
      <c r="B417" s="27">
        <v>13</v>
      </c>
      <c r="C417" s="3" t="s">
        <v>27</v>
      </c>
      <c r="D417" s="8">
        <v>2017</v>
      </c>
    </row>
    <row r="418" spans="1:4" x14ac:dyDescent="0.25">
      <c r="A418">
        <v>112.54</v>
      </c>
      <c r="B418" s="27">
        <v>1</v>
      </c>
      <c r="C418" s="3" t="s">
        <v>48</v>
      </c>
      <c r="D418" s="8">
        <v>2017</v>
      </c>
    </row>
    <row r="419" spans="1:4" x14ac:dyDescent="0.25">
      <c r="A419">
        <v>95.88</v>
      </c>
      <c r="B419" s="27">
        <v>2</v>
      </c>
      <c r="C419" s="3" t="s">
        <v>48</v>
      </c>
      <c r="D419" s="8">
        <v>2017</v>
      </c>
    </row>
    <row r="420" spans="1:4" x14ac:dyDescent="0.25">
      <c r="A420">
        <v>139.16</v>
      </c>
      <c r="B420" s="27">
        <v>3</v>
      </c>
      <c r="C420" s="3" t="s">
        <v>48</v>
      </c>
      <c r="D420" s="8">
        <v>2017</v>
      </c>
    </row>
    <row r="421" spans="1:4" x14ac:dyDescent="0.25">
      <c r="A421">
        <v>90.68</v>
      </c>
      <c r="B421" s="27">
        <v>4</v>
      </c>
      <c r="C421" s="3" t="s">
        <v>48</v>
      </c>
      <c r="D421" s="8">
        <v>2017</v>
      </c>
    </row>
    <row r="422" spans="1:4" x14ac:dyDescent="0.25">
      <c r="A422">
        <v>120.22</v>
      </c>
      <c r="B422" s="27">
        <v>5</v>
      </c>
      <c r="C422" s="3" t="s">
        <v>48</v>
      </c>
      <c r="D422" s="8">
        <v>2017</v>
      </c>
    </row>
    <row r="423" spans="1:4" x14ac:dyDescent="0.25">
      <c r="A423">
        <v>83.32</v>
      </c>
      <c r="B423" s="27">
        <v>6</v>
      </c>
      <c r="C423" s="3" t="s">
        <v>48</v>
      </c>
      <c r="D423" s="8">
        <v>2017</v>
      </c>
    </row>
    <row r="424" spans="1:4" x14ac:dyDescent="0.25">
      <c r="A424">
        <v>113.98</v>
      </c>
      <c r="B424" s="27">
        <v>7</v>
      </c>
      <c r="C424" s="3" t="s">
        <v>48</v>
      </c>
      <c r="D424" s="8">
        <v>2017</v>
      </c>
    </row>
    <row r="425" spans="1:4" x14ac:dyDescent="0.25">
      <c r="A425">
        <v>100.08</v>
      </c>
      <c r="B425" s="27">
        <v>8</v>
      </c>
      <c r="C425" s="3" t="s">
        <v>48</v>
      </c>
      <c r="D425" s="8">
        <v>2017</v>
      </c>
    </row>
    <row r="426" spans="1:4" x14ac:dyDescent="0.25">
      <c r="A426">
        <v>106.32</v>
      </c>
      <c r="B426" s="27">
        <v>9</v>
      </c>
      <c r="C426" s="3" t="s">
        <v>48</v>
      </c>
      <c r="D426" s="8">
        <v>2017</v>
      </c>
    </row>
    <row r="427" spans="1:4" x14ac:dyDescent="0.25">
      <c r="A427">
        <v>134.30000000000001</v>
      </c>
      <c r="B427" s="27">
        <v>10</v>
      </c>
      <c r="C427" s="3" t="s">
        <v>48</v>
      </c>
      <c r="D427" s="8">
        <v>2017</v>
      </c>
    </row>
    <row r="428" spans="1:4" x14ac:dyDescent="0.25">
      <c r="A428">
        <v>123.2</v>
      </c>
      <c r="B428" s="27">
        <v>11</v>
      </c>
      <c r="C428" s="3" t="s">
        <v>48</v>
      </c>
      <c r="D428" s="8">
        <v>2017</v>
      </c>
    </row>
    <row r="429" spans="1:4" x14ac:dyDescent="0.25">
      <c r="A429">
        <v>91.36</v>
      </c>
      <c r="B429" s="27">
        <v>12</v>
      </c>
      <c r="C429" s="3" t="s">
        <v>48</v>
      </c>
      <c r="D429" s="8">
        <v>2017</v>
      </c>
    </row>
    <row r="430" spans="1:4" x14ac:dyDescent="0.25">
      <c r="A430">
        <v>84.94</v>
      </c>
      <c r="B430" s="27">
        <v>13</v>
      </c>
      <c r="C430" s="3" t="s">
        <v>48</v>
      </c>
      <c r="D430" s="8">
        <v>2017</v>
      </c>
    </row>
    <row r="431" spans="1:4" x14ac:dyDescent="0.25">
      <c r="A431">
        <v>80.28</v>
      </c>
      <c r="B431" s="27">
        <v>1</v>
      </c>
      <c r="C431" s="3" t="s">
        <v>49</v>
      </c>
      <c r="D431" s="8">
        <v>2017</v>
      </c>
    </row>
    <row r="432" spans="1:4" x14ac:dyDescent="0.25">
      <c r="A432">
        <v>130.18</v>
      </c>
      <c r="B432" s="27">
        <v>2</v>
      </c>
      <c r="C432" s="3" t="s">
        <v>49</v>
      </c>
      <c r="D432" s="8">
        <v>2017</v>
      </c>
    </row>
    <row r="433" spans="1:4" x14ac:dyDescent="0.25">
      <c r="A433">
        <v>116.82</v>
      </c>
      <c r="B433" s="27">
        <v>3</v>
      </c>
      <c r="C433" s="3" t="s">
        <v>49</v>
      </c>
      <c r="D433" s="8">
        <v>2017</v>
      </c>
    </row>
    <row r="434" spans="1:4" x14ac:dyDescent="0.25">
      <c r="A434">
        <v>111.98</v>
      </c>
      <c r="B434" s="27">
        <v>4</v>
      </c>
      <c r="C434" s="3" t="s">
        <v>49</v>
      </c>
      <c r="D434" s="8">
        <v>2017</v>
      </c>
    </row>
    <row r="435" spans="1:4" x14ac:dyDescent="0.25">
      <c r="A435">
        <v>97.02</v>
      </c>
      <c r="B435" s="27">
        <v>5</v>
      </c>
      <c r="C435" s="3" t="s">
        <v>49</v>
      </c>
      <c r="D435" s="8">
        <v>2017</v>
      </c>
    </row>
    <row r="436" spans="1:4" x14ac:dyDescent="0.25">
      <c r="A436">
        <v>112.78</v>
      </c>
      <c r="B436" s="27">
        <v>6</v>
      </c>
      <c r="C436" s="3" t="s">
        <v>49</v>
      </c>
      <c r="D436" s="8">
        <v>2017</v>
      </c>
    </row>
    <row r="437" spans="1:4" x14ac:dyDescent="0.25">
      <c r="A437">
        <v>96.86</v>
      </c>
      <c r="B437" s="27">
        <v>7</v>
      </c>
      <c r="C437" s="3" t="s">
        <v>49</v>
      </c>
      <c r="D437" s="8">
        <v>2017</v>
      </c>
    </row>
    <row r="438" spans="1:4" x14ac:dyDescent="0.25">
      <c r="A438">
        <v>80.12</v>
      </c>
      <c r="B438" s="27">
        <v>8</v>
      </c>
      <c r="C438" s="3" t="s">
        <v>49</v>
      </c>
      <c r="D438" s="8">
        <v>2017</v>
      </c>
    </row>
    <row r="439" spans="1:4" x14ac:dyDescent="0.25">
      <c r="A439">
        <v>113.6</v>
      </c>
      <c r="B439" s="27">
        <v>9</v>
      </c>
      <c r="C439" s="3" t="s">
        <v>49</v>
      </c>
      <c r="D439" s="8">
        <v>2017</v>
      </c>
    </row>
    <row r="440" spans="1:4" x14ac:dyDescent="0.25">
      <c r="A440">
        <v>98.74</v>
      </c>
      <c r="B440" s="27">
        <v>10</v>
      </c>
      <c r="C440" s="3" t="s">
        <v>49</v>
      </c>
      <c r="D440" s="8">
        <v>2017</v>
      </c>
    </row>
    <row r="441" spans="1:4" x14ac:dyDescent="0.25">
      <c r="A441">
        <v>87.2</v>
      </c>
      <c r="B441" s="27">
        <v>11</v>
      </c>
      <c r="C441" s="3" t="s">
        <v>49</v>
      </c>
      <c r="D441" s="8">
        <v>2017</v>
      </c>
    </row>
    <row r="442" spans="1:4" x14ac:dyDescent="0.25">
      <c r="A442">
        <v>102.18</v>
      </c>
      <c r="B442" s="27">
        <v>12</v>
      </c>
      <c r="C442" s="3" t="s">
        <v>49</v>
      </c>
      <c r="D442" s="8">
        <v>2017</v>
      </c>
    </row>
    <row r="443" spans="1:4" x14ac:dyDescent="0.25">
      <c r="A443">
        <v>82.92</v>
      </c>
      <c r="B443" s="27">
        <v>13</v>
      </c>
      <c r="C443" s="3" t="s">
        <v>49</v>
      </c>
      <c r="D443" s="8">
        <v>2017</v>
      </c>
    </row>
    <row r="444" spans="1:4" x14ac:dyDescent="0.25">
      <c r="A444">
        <v>89.04</v>
      </c>
      <c r="B444" s="27">
        <v>1</v>
      </c>
      <c r="C444" s="3" t="s">
        <v>98</v>
      </c>
      <c r="D444" s="8">
        <v>2017</v>
      </c>
    </row>
    <row r="445" spans="1:4" x14ac:dyDescent="0.25">
      <c r="A445">
        <v>112.62</v>
      </c>
      <c r="B445" s="27">
        <v>2</v>
      </c>
      <c r="C445" s="3" t="s">
        <v>98</v>
      </c>
      <c r="D445" s="8">
        <v>2017</v>
      </c>
    </row>
    <row r="446" spans="1:4" x14ac:dyDescent="0.25">
      <c r="A446">
        <v>95.82</v>
      </c>
      <c r="B446" s="27">
        <v>3</v>
      </c>
      <c r="C446" s="3" t="s">
        <v>98</v>
      </c>
      <c r="D446" s="8">
        <v>2017</v>
      </c>
    </row>
    <row r="447" spans="1:4" x14ac:dyDescent="0.25">
      <c r="A447">
        <v>110.06</v>
      </c>
      <c r="B447" s="27">
        <v>4</v>
      </c>
      <c r="C447" s="3" t="s">
        <v>98</v>
      </c>
      <c r="D447" s="8">
        <v>2017</v>
      </c>
    </row>
    <row r="448" spans="1:4" x14ac:dyDescent="0.25">
      <c r="A448">
        <v>95.94</v>
      </c>
      <c r="B448" s="27">
        <v>5</v>
      </c>
      <c r="C448" s="3" t="s">
        <v>98</v>
      </c>
      <c r="D448" s="8">
        <v>2017</v>
      </c>
    </row>
    <row r="449" spans="1:4" x14ac:dyDescent="0.25">
      <c r="A449">
        <v>118.32</v>
      </c>
      <c r="B449" s="27">
        <v>6</v>
      </c>
      <c r="C449" s="3" t="s">
        <v>98</v>
      </c>
      <c r="D449" s="8">
        <v>2017</v>
      </c>
    </row>
    <row r="450" spans="1:4" x14ac:dyDescent="0.25">
      <c r="A450">
        <v>134.36000000000001</v>
      </c>
      <c r="B450" s="27">
        <v>7</v>
      </c>
      <c r="C450" s="3" t="s">
        <v>98</v>
      </c>
      <c r="D450" s="8">
        <v>2017</v>
      </c>
    </row>
    <row r="451" spans="1:4" x14ac:dyDescent="0.25">
      <c r="A451">
        <v>86.22</v>
      </c>
      <c r="B451" s="27">
        <v>8</v>
      </c>
      <c r="C451" s="3" t="s">
        <v>98</v>
      </c>
      <c r="D451" s="8">
        <v>2017</v>
      </c>
    </row>
    <row r="452" spans="1:4" x14ac:dyDescent="0.25">
      <c r="A452">
        <v>102.66</v>
      </c>
      <c r="B452" s="27">
        <v>9</v>
      </c>
      <c r="C452" s="3" t="s">
        <v>98</v>
      </c>
      <c r="D452" s="8">
        <v>2017</v>
      </c>
    </row>
    <row r="453" spans="1:4" x14ac:dyDescent="0.25">
      <c r="A453">
        <v>124.64</v>
      </c>
      <c r="B453" s="27">
        <v>10</v>
      </c>
      <c r="C453" s="3" t="s">
        <v>98</v>
      </c>
      <c r="D453" s="8">
        <v>2017</v>
      </c>
    </row>
    <row r="454" spans="1:4" x14ac:dyDescent="0.25">
      <c r="A454">
        <v>92.2</v>
      </c>
      <c r="B454" s="27">
        <v>11</v>
      </c>
      <c r="C454" s="3" t="s">
        <v>98</v>
      </c>
      <c r="D454" s="8">
        <v>2017</v>
      </c>
    </row>
    <row r="455" spans="1:4" x14ac:dyDescent="0.25">
      <c r="A455">
        <v>136.96</v>
      </c>
      <c r="B455" s="27">
        <v>12</v>
      </c>
      <c r="C455" s="3" t="s">
        <v>98</v>
      </c>
      <c r="D455" s="8">
        <v>2017</v>
      </c>
    </row>
    <row r="456" spans="1:4" x14ac:dyDescent="0.25">
      <c r="A456">
        <v>152.28</v>
      </c>
      <c r="B456" s="27">
        <v>13</v>
      </c>
      <c r="C456" s="3" t="s">
        <v>98</v>
      </c>
      <c r="D456" s="8">
        <v>2017</v>
      </c>
    </row>
    <row r="457" spans="1:4" x14ac:dyDescent="0.25">
      <c r="A457">
        <v>117.88</v>
      </c>
      <c r="B457" s="27">
        <v>1</v>
      </c>
      <c r="C457" s="3" t="s">
        <v>87</v>
      </c>
      <c r="D457" s="8">
        <v>2017</v>
      </c>
    </row>
    <row r="458" spans="1:4" x14ac:dyDescent="0.25">
      <c r="A458">
        <v>95.64</v>
      </c>
      <c r="B458" s="27">
        <v>2</v>
      </c>
      <c r="C458" s="3" t="s">
        <v>87</v>
      </c>
      <c r="D458" s="8">
        <v>2017</v>
      </c>
    </row>
    <row r="459" spans="1:4" x14ac:dyDescent="0.25">
      <c r="A459">
        <v>105.46</v>
      </c>
      <c r="B459" s="27">
        <v>3</v>
      </c>
      <c r="C459" s="3" t="s">
        <v>87</v>
      </c>
      <c r="D459" s="8">
        <v>2017</v>
      </c>
    </row>
    <row r="460" spans="1:4" x14ac:dyDescent="0.25">
      <c r="A460">
        <v>91.96</v>
      </c>
      <c r="B460" s="27">
        <v>4</v>
      </c>
      <c r="C460" s="3" t="s">
        <v>87</v>
      </c>
      <c r="D460" s="8">
        <v>2017</v>
      </c>
    </row>
    <row r="461" spans="1:4" x14ac:dyDescent="0.25">
      <c r="A461">
        <v>100.66</v>
      </c>
      <c r="B461" s="27">
        <v>5</v>
      </c>
      <c r="C461" s="3" t="s">
        <v>87</v>
      </c>
      <c r="D461" s="8">
        <v>2017</v>
      </c>
    </row>
    <row r="462" spans="1:4" x14ac:dyDescent="0.25">
      <c r="A462">
        <v>118.88</v>
      </c>
      <c r="B462" s="27">
        <v>6</v>
      </c>
      <c r="C462" s="3" t="s">
        <v>87</v>
      </c>
      <c r="D462" s="8">
        <v>2017</v>
      </c>
    </row>
    <row r="463" spans="1:4" x14ac:dyDescent="0.25">
      <c r="A463">
        <v>122.32</v>
      </c>
      <c r="B463" s="27">
        <v>7</v>
      </c>
      <c r="C463" s="3" t="s">
        <v>87</v>
      </c>
      <c r="D463" s="8">
        <v>2017</v>
      </c>
    </row>
    <row r="464" spans="1:4" x14ac:dyDescent="0.25">
      <c r="A464">
        <v>115.26</v>
      </c>
      <c r="B464" s="27">
        <v>8</v>
      </c>
      <c r="C464" s="3" t="s">
        <v>87</v>
      </c>
      <c r="D464" s="8">
        <v>2017</v>
      </c>
    </row>
    <row r="465" spans="1:4" x14ac:dyDescent="0.25">
      <c r="A465">
        <v>130.44</v>
      </c>
      <c r="B465" s="27">
        <v>9</v>
      </c>
      <c r="C465" s="3" t="s">
        <v>87</v>
      </c>
      <c r="D465" s="8">
        <v>2017</v>
      </c>
    </row>
    <row r="466" spans="1:4" x14ac:dyDescent="0.25">
      <c r="A466">
        <v>145.06</v>
      </c>
      <c r="B466" s="27">
        <v>10</v>
      </c>
      <c r="C466" s="3" t="s">
        <v>87</v>
      </c>
      <c r="D466" s="8">
        <v>2017</v>
      </c>
    </row>
    <row r="467" spans="1:4" x14ac:dyDescent="0.25">
      <c r="A467">
        <v>111.66</v>
      </c>
      <c r="B467" s="27">
        <v>11</v>
      </c>
      <c r="C467" s="3" t="s">
        <v>87</v>
      </c>
      <c r="D467" s="8">
        <v>2017</v>
      </c>
    </row>
    <row r="468" spans="1:4" x14ac:dyDescent="0.25">
      <c r="A468">
        <v>124.48</v>
      </c>
      <c r="B468" s="27">
        <v>12</v>
      </c>
      <c r="C468" s="3" t="s">
        <v>87</v>
      </c>
      <c r="D468" s="8">
        <v>2017</v>
      </c>
    </row>
    <row r="469" spans="1:4" x14ac:dyDescent="0.25">
      <c r="A469">
        <v>139.38</v>
      </c>
      <c r="B469" s="27">
        <v>13</v>
      </c>
      <c r="C469" s="3" t="s">
        <v>87</v>
      </c>
      <c r="D469" s="8">
        <v>2017</v>
      </c>
    </row>
    <row r="470" spans="1:4" x14ac:dyDescent="0.25">
      <c r="A470">
        <v>91.84</v>
      </c>
      <c r="B470" s="27">
        <v>1</v>
      </c>
      <c r="C470" s="3" t="s">
        <v>22</v>
      </c>
      <c r="D470" s="8">
        <v>2017</v>
      </c>
    </row>
    <row r="471" spans="1:4" x14ac:dyDescent="0.25">
      <c r="A471">
        <v>126.64</v>
      </c>
      <c r="B471" s="27">
        <v>2</v>
      </c>
      <c r="C471" s="3" t="s">
        <v>22</v>
      </c>
      <c r="D471" s="8">
        <v>2017</v>
      </c>
    </row>
    <row r="472" spans="1:4" x14ac:dyDescent="0.25">
      <c r="A472">
        <v>94.4</v>
      </c>
      <c r="B472" s="27">
        <v>3</v>
      </c>
      <c r="C472" s="3" t="s">
        <v>22</v>
      </c>
      <c r="D472" s="8">
        <v>2017</v>
      </c>
    </row>
    <row r="473" spans="1:4" x14ac:dyDescent="0.25">
      <c r="A473">
        <v>116.32</v>
      </c>
      <c r="B473" s="27">
        <v>4</v>
      </c>
      <c r="C473" s="3" t="s">
        <v>22</v>
      </c>
      <c r="D473" s="8">
        <v>2017</v>
      </c>
    </row>
    <row r="474" spans="1:4" x14ac:dyDescent="0.25">
      <c r="A474">
        <v>82.08</v>
      </c>
      <c r="B474" s="27">
        <v>5</v>
      </c>
      <c r="C474" s="3" t="s">
        <v>22</v>
      </c>
      <c r="D474" s="8">
        <v>2017</v>
      </c>
    </row>
    <row r="475" spans="1:4" x14ac:dyDescent="0.25">
      <c r="A475">
        <v>128.94</v>
      </c>
      <c r="B475" s="27">
        <v>6</v>
      </c>
      <c r="C475" s="3" t="s">
        <v>22</v>
      </c>
      <c r="D475" s="8">
        <v>2017</v>
      </c>
    </row>
    <row r="476" spans="1:4" x14ac:dyDescent="0.25">
      <c r="A476">
        <v>115.64</v>
      </c>
      <c r="B476" s="27">
        <v>7</v>
      </c>
      <c r="C476" s="3" t="s">
        <v>22</v>
      </c>
      <c r="D476" s="8">
        <v>2017</v>
      </c>
    </row>
    <row r="477" spans="1:4" x14ac:dyDescent="0.25">
      <c r="A477">
        <v>100.66</v>
      </c>
      <c r="B477" s="27">
        <v>8</v>
      </c>
      <c r="C477" s="3" t="s">
        <v>22</v>
      </c>
      <c r="D477" s="8">
        <v>2017</v>
      </c>
    </row>
    <row r="478" spans="1:4" x14ac:dyDescent="0.25">
      <c r="A478">
        <v>85.72</v>
      </c>
      <c r="B478" s="27">
        <v>9</v>
      </c>
      <c r="C478" s="3" t="s">
        <v>22</v>
      </c>
      <c r="D478" s="8">
        <v>2017</v>
      </c>
    </row>
    <row r="479" spans="1:4" x14ac:dyDescent="0.25">
      <c r="A479">
        <v>98.66</v>
      </c>
      <c r="B479" s="27">
        <v>10</v>
      </c>
      <c r="C479" s="3" t="s">
        <v>22</v>
      </c>
      <c r="D479" s="8">
        <v>2017</v>
      </c>
    </row>
    <row r="480" spans="1:4" x14ac:dyDescent="0.25">
      <c r="A480">
        <v>125.06</v>
      </c>
      <c r="B480" s="27">
        <v>11</v>
      </c>
      <c r="C480" s="3" t="s">
        <v>22</v>
      </c>
      <c r="D480" s="8">
        <v>2017</v>
      </c>
    </row>
    <row r="481" spans="1:4" x14ac:dyDescent="0.25">
      <c r="A481">
        <v>113.94</v>
      </c>
      <c r="B481" s="27">
        <v>12</v>
      </c>
      <c r="C481" s="3" t="s">
        <v>22</v>
      </c>
      <c r="D481" s="8">
        <v>2017</v>
      </c>
    </row>
    <row r="482" spans="1:4" x14ac:dyDescent="0.25">
      <c r="A482">
        <v>86.86</v>
      </c>
      <c r="B482" s="27">
        <v>13</v>
      </c>
      <c r="C482" s="3" t="s">
        <v>22</v>
      </c>
      <c r="D482" s="8">
        <v>2017</v>
      </c>
    </row>
    <row r="483" spans="1:4" x14ac:dyDescent="0.25">
      <c r="A483">
        <v>152.02000000000001</v>
      </c>
      <c r="B483" s="27">
        <v>1</v>
      </c>
      <c r="C483" s="3" t="s">
        <v>52</v>
      </c>
      <c r="D483" s="8">
        <v>2017</v>
      </c>
    </row>
    <row r="484" spans="1:4" x14ac:dyDescent="0.25">
      <c r="A484">
        <v>123.62</v>
      </c>
      <c r="B484" s="27">
        <v>2</v>
      </c>
      <c r="C484" s="3" t="s">
        <v>52</v>
      </c>
      <c r="D484" s="8">
        <v>2017</v>
      </c>
    </row>
    <row r="485" spans="1:4" x14ac:dyDescent="0.25">
      <c r="A485">
        <v>124.22</v>
      </c>
      <c r="B485" s="27">
        <v>3</v>
      </c>
      <c r="C485" s="3" t="s">
        <v>52</v>
      </c>
      <c r="D485" s="8">
        <v>2017</v>
      </c>
    </row>
    <row r="486" spans="1:4" x14ac:dyDescent="0.25">
      <c r="A486">
        <v>128.30000000000001</v>
      </c>
      <c r="B486" s="27">
        <v>4</v>
      </c>
      <c r="C486" s="3" t="s">
        <v>52</v>
      </c>
      <c r="D486" s="8">
        <v>2017</v>
      </c>
    </row>
    <row r="487" spans="1:4" x14ac:dyDescent="0.25">
      <c r="A487">
        <v>75.42</v>
      </c>
      <c r="B487" s="27">
        <v>5</v>
      </c>
      <c r="C487" s="3" t="s">
        <v>52</v>
      </c>
      <c r="D487" s="8">
        <v>2017</v>
      </c>
    </row>
    <row r="488" spans="1:4" x14ac:dyDescent="0.25">
      <c r="A488">
        <v>107.38</v>
      </c>
      <c r="B488" s="27">
        <v>6</v>
      </c>
      <c r="C488" s="3" t="s">
        <v>52</v>
      </c>
      <c r="D488" s="8">
        <v>2017</v>
      </c>
    </row>
    <row r="489" spans="1:4" x14ac:dyDescent="0.25">
      <c r="A489">
        <v>139.22</v>
      </c>
      <c r="B489" s="27">
        <v>7</v>
      </c>
      <c r="C489" s="3" t="s">
        <v>52</v>
      </c>
      <c r="D489" s="8">
        <v>2017</v>
      </c>
    </row>
    <row r="490" spans="1:4" x14ac:dyDescent="0.25">
      <c r="A490">
        <v>116.28</v>
      </c>
      <c r="B490" s="27">
        <v>8</v>
      </c>
      <c r="C490" s="3" t="s">
        <v>52</v>
      </c>
      <c r="D490" s="8">
        <v>2017</v>
      </c>
    </row>
    <row r="491" spans="1:4" x14ac:dyDescent="0.25">
      <c r="A491">
        <v>126.28</v>
      </c>
      <c r="B491" s="27">
        <v>9</v>
      </c>
      <c r="C491" s="3" t="s">
        <v>52</v>
      </c>
      <c r="D491" s="8">
        <v>2017</v>
      </c>
    </row>
    <row r="492" spans="1:4" x14ac:dyDescent="0.25">
      <c r="A492">
        <v>117.72</v>
      </c>
      <c r="B492" s="27">
        <v>10</v>
      </c>
      <c r="C492" s="3" t="s">
        <v>52</v>
      </c>
      <c r="D492" s="8">
        <v>2017</v>
      </c>
    </row>
    <row r="493" spans="1:4" x14ac:dyDescent="0.25">
      <c r="A493">
        <v>124.52</v>
      </c>
      <c r="B493" s="27">
        <v>11</v>
      </c>
      <c r="C493" s="3" t="s">
        <v>52</v>
      </c>
      <c r="D493" s="8">
        <v>2017</v>
      </c>
    </row>
    <row r="494" spans="1:4" x14ac:dyDescent="0.25">
      <c r="A494">
        <v>127.52</v>
      </c>
      <c r="B494" s="27">
        <v>12</v>
      </c>
      <c r="C494" s="3" t="s">
        <v>52</v>
      </c>
      <c r="D494" s="8">
        <v>2017</v>
      </c>
    </row>
    <row r="495" spans="1:4" x14ac:dyDescent="0.25">
      <c r="A495">
        <v>156.18</v>
      </c>
      <c r="B495" s="27">
        <v>13</v>
      </c>
      <c r="C495" s="3" t="s">
        <v>52</v>
      </c>
      <c r="D495" s="8">
        <v>2017</v>
      </c>
    </row>
    <row r="496" spans="1:4" x14ac:dyDescent="0.25">
      <c r="A496">
        <v>154.97999999999999</v>
      </c>
      <c r="B496" s="27">
        <v>1</v>
      </c>
      <c r="C496" s="3" t="s">
        <v>99</v>
      </c>
      <c r="D496" s="8">
        <v>2017</v>
      </c>
    </row>
    <row r="497" spans="1:4" x14ac:dyDescent="0.25">
      <c r="A497">
        <v>122.7</v>
      </c>
      <c r="B497" s="27">
        <v>2</v>
      </c>
      <c r="C497" s="3" t="s">
        <v>99</v>
      </c>
      <c r="D497" s="8">
        <v>2017</v>
      </c>
    </row>
    <row r="498" spans="1:4" x14ac:dyDescent="0.25">
      <c r="A498">
        <v>114.92</v>
      </c>
      <c r="B498" s="27">
        <v>3</v>
      </c>
      <c r="C498" s="3" t="s">
        <v>99</v>
      </c>
      <c r="D498" s="8">
        <v>2017</v>
      </c>
    </row>
    <row r="499" spans="1:4" x14ac:dyDescent="0.25">
      <c r="A499">
        <v>112.18</v>
      </c>
      <c r="B499" s="27">
        <v>4</v>
      </c>
      <c r="C499" s="3" t="s">
        <v>99</v>
      </c>
      <c r="D499" s="8">
        <v>2017</v>
      </c>
    </row>
    <row r="500" spans="1:4" x14ac:dyDescent="0.25">
      <c r="A500">
        <v>149.30000000000001</v>
      </c>
      <c r="B500" s="27">
        <v>5</v>
      </c>
      <c r="C500" s="3" t="s">
        <v>99</v>
      </c>
      <c r="D500" s="8">
        <v>2017</v>
      </c>
    </row>
    <row r="501" spans="1:4" x14ac:dyDescent="0.25">
      <c r="A501">
        <v>111.24</v>
      </c>
      <c r="B501" s="27">
        <v>6</v>
      </c>
      <c r="C501" s="3" t="s">
        <v>99</v>
      </c>
      <c r="D501" s="8">
        <v>2017</v>
      </c>
    </row>
    <row r="502" spans="1:4" x14ac:dyDescent="0.25">
      <c r="A502">
        <v>132.18</v>
      </c>
      <c r="B502" s="27">
        <v>7</v>
      </c>
      <c r="C502" s="3" t="s">
        <v>99</v>
      </c>
      <c r="D502" s="8">
        <v>2017</v>
      </c>
    </row>
    <row r="503" spans="1:4" x14ac:dyDescent="0.25">
      <c r="A503">
        <v>103.52</v>
      </c>
      <c r="B503" s="27">
        <v>8</v>
      </c>
      <c r="C503" s="3" t="s">
        <v>99</v>
      </c>
      <c r="D503" s="8">
        <v>2017</v>
      </c>
    </row>
    <row r="504" spans="1:4" x14ac:dyDescent="0.25">
      <c r="A504">
        <v>85.8</v>
      </c>
      <c r="B504" s="27">
        <v>9</v>
      </c>
      <c r="C504" s="3" t="s">
        <v>99</v>
      </c>
      <c r="D504" s="8">
        <v>2017</v>
      </c>
    </row>
    <row r="505" spans="1:4" x14ac:dyDescent="0.25">
      <c r="A505">
        <v>81.58</v>
      </c>
      <c r="B505" s="27">
        <v>10</v>
      </c>
      <c r="C505" s="3" t="s">
        <v>99</v>
      </c>
      <c r="D505" s="8">
        <v>2017</v>
      </c>
    </row>
    <row r="506" spans="1:4" x14ac:dyDescent="0.25">
      <c r="A506">
        <v>178.18</v>
      </c>
      <c r="B506" s="27">
        <v>11</v>
      </c>
      <c r="C506" s="3" t="s">
        <v>99</v>
      </c>
      <c r="D506" s="8">
        <v>2017</v>
      </c>
    </row>
    <row r="507" spans="1:4" x14ac:dyDescent="0.25">
      <c r="A507">
        <v>140.58000000000001</v>
      </c>
      <c r="B507" s="27">
        <v>12</v>
      </c>
      <c r="C507" s="3" t="s">
        <v>99</v>
      </c>
      <c r="D507" s="8">
        <v>2017</v>
      </c>
    </row>
    <row r="508" spans="1:4" x14ac:dyDescent="0.25">
      <c r="A508">
        <v>146.04</v>
      </c>
      <c r="B508" s="27">
        <v>13</v>
      </c>
      <c r="C508" s="3" t="s">
        <v>99</v>
      </c>
      <c r="D508" s="8">
        <v>2017</v>
      </c>
    </row>
    <row r="509" spans="1:4" x14ac:dyDescent="0.25">
      <c r="A509">
        <v>104.62</v>
      </c>
      <c r="B509" s="27">
        <v>1</v>
      </c>
      <c r="C509" s="3" t="s">
        <v>29</v>
      </c>
      <c r="D509" s="8">
        <v>2017</v>
      </c>
    </row>
    <row r="510" spans="1:4" x14ac:dyDescent="0.25">
      <c r="A510">
        <v>85.88</v>
      </c>
      <c r="B510" s="27">
        <v>2</v>
      </c>
      <c r="C510" s="3" t="s">
        <v>29</v>
      </c>
      <c r="D510" s="8">
        <v>2017</v>
      </c>
    </row>
    <row r="511" spans="1:4" x14ac:dyDescent="0.25">
      <c r="A511">
        <v>100.26</v>
      </c>
      <c r="B511" s="27">
        <v>3</v>
      </c>
      <c r="C511" s="3" t="s">
        <v>29</v>
      </c>
      <c r="D511" s="8">
        <v>2017</v>
      </c>
    </row>
    <row r="512" spans="1:4" x14ac:dyDescent="0.25">
      <c r="A512">
        <v>124.2</v>
      </c>
      <c r="B512" s="27">
        <v>4</v>
      </c>
      <c r="C512" s="3" t="s">
        <v>29</v>
      </c>
      <c r="D512" s="8">
        <v>2017</v>
      </c>
    </row>
    <row r="513" spans="1:4" x14ac:dyDescent="0.25">
      <c r="A513">
        <v>137.94</v>
      </c>
      <c r="B513" s="27">
        <v>5</v>
      </c>
      <c r="C513" s="3" t="s">
        <v>29</v>
      </c>
      <c r="D513" s="8">
        <v>2017</v>
      </c>
    </row>
    <row r="514" spans="1:4" x14ac:dyDescent="0.25">
      <c r="A514">
        <v>123.4</v>
      </c>
      <c r="B514" s="27">
        <v>6</v>
      </c>
      <c r="C514" s="3" t="s">
        <v>29</v>
      </c>
      <c r="D514" s="8">
        <v>2017</v>
      </c>
    </row>
    <row r="515" spans="1:4" x14ac:dyDescent="0.25">
      <c r="A515">
        <v>134.72</v>
      </c>
      <c r="B515" s="27">
        <v>7</v>
      </c>
      <c r="C515" s="3" t="s">
        <v>29</v>
      </c>
      <c r="D515" s="8">
        <v>2017</v>
      </c>
    </row>
    <row r="516" spans="1:4" x14ac:dyDescent="0.25">
      <c r="A516">
        <v>151.18</v>
      </c>
      <c r="B516" s="27">
        <v>8</v>
      </c>
      <c r="C516" s="3" t="s">
        <v>29</v>
      </c>
      <c r="D516" s="8">
        <v>2017</v>
      </c>
    </row>
    <row r="517" spans="1:4" x14ac:dyDescent="0.25">
      <c r="A517">
        <v>127.2</v>
      </c>
      <c r="B517" s="27">
        <v>9</v>
      </c>
      <c r="C517" s="3" t="s">
        <v>29</v>
      </c>
      <c r="D517" s="8">
        <v>2017</v>
      </c>
    </row>
    <row r="518" spans="1:4" x14ac:dyDescent="0.25">
      <c r="A518">
        <v>93.08</v>
      </c>
      <c r="B518" s="27">
        <v>10</v>
      </c>
      <c r="C518" s="3" t="s">
        <v>29</v>
      </c>
      <c r="D518" s="8">
        <v>2017</v>
      </c>
    </row>
    <row r="519" spans="1:4" x14ac:dyDescent="0.25">
      <c r="A519">
        <v>150.24</v>
      </c>
      <c r="B519" s="27">
        <v>11</v>
      </c>
      <c r="C519" s="3" t="s">
        <v>29</v>
      </c>
      <c r="D519" s="8">
        <v>2017</v>
      </c>
    </row>
    <row r="520" spans="1:4" x14ac:dyDescent="0.25">
      <c r="A520">
        <v>144.06</v>
      </c>
      <c r="B520" s="27">
        <v>12</v>
      </c>
      <c r="C520" s="3" t="s">
        <v>29</v>
      </c>
      <c r="D520" s="8">
        <v>2017</v>
      </c>
    </row>
    <row r="521" spans="1:4" x14ac:dyDescent="0.25">
      <c r="A521">
        <v>107.66</v>
      </c>
      <c r="B521" s="27">
        <v>13</v>
      </c>
      <c r="C521" s="3" t="s">
        <v>29</v>
      </c>
      <c r="D521" s="8">
        <v>2017</v>
      </c>
    </row>
    <row r="522" spans="1:4" x14ac:dyDescent="0.25">
      <c r="A522">
        <v>85</v>
      </c>
      <c r="B522" s="27">
        <v>1</v>
      </c>
      <c r="C522" s="3" t="s">
        <v>9</v>
      </c>
      <c r="D522" s="8">
        <v>2016</v>
      </c>
    </row>
    <row r="523" spans="1:4" x14ac:dyDescent="0.25">
      <c r="A523">
        <v>117</v>
      </c>
      <c r="B523" s="27">
        <v>2</v>
      </c>
      <c r="C523" s="3" t="s">
        <v>9</v>
      </c>
      <c r="D523" s="8">
        <v>2016</v>
      </c>
    </row>
    <row r="524" spans="1:4" x14ac:dyDescent="0.25">
      <c r="A524">
        <v>108</v>
      </c>
      <c r="B524" s="27">
        <v>3</v>
      </c>
      <c r="C524" s="3" t="s">
        <v>9</v>
      </c>
      <c r="D524" s="8">
        <v>2016</v>
      </c>
    </row>
    <row r="525" spans="1:4" x14ac:dyDescent="0.25">
      <c r="A525">
        <v>105</v>
      </c>
      <c r="B525" s="27">
        <v>4</v>
      </c>
      <c r="C525" s="3" t="s">
        <v>9</v>
      </c>
      <c r="D525" s="8">
        <v>2016</v>
      </c>
    </row>
    <row r="526" spans="1:4" x14ac:dyDescent="0.25">
      <c r="A526">
        <v>104</v>
      </c>
      <c r="B526" s="27">
        <v>5</v>
      </c>
      <c r="C526" s="3" t="s">
        <v>9</v>
      </c>
      <c r="D526" s="8">
        <v>2016</v>
      </c>
    </row>
    <row r="527" spans="1:4" x14ac:dyDescent="0.25">
      <c r="A527">
        <v>97</v>
      </c>
      <c r="B527" s="27">
        <v>6</v>
      </c>
      <c r="C527" s="3" t="s">
        <v>9</v>
      </c>
      <c r="D527" s="8">
        <v>2016</v>
      </c>
    </row>
    <row r="528" spans="1:4" x14ac:dyDescent="0.25">
      <c r="A528">
        <v>105</v>
      </c>
      <c r="B528" s="27">
        <v>7</v>
      </c>
      <c r="C528" s="3" t="s">
        <v>9</v>
      </c>
      <c r="D528" s="8">
        <v>2016</v>
      </c>
    </row>
    <row r="529" spans="1:4" x14ac:dyDescent="0.25">
      <c r="A529">
        <v>101</v>
      </c>
      <c r="B529" s="27">
        <v>8</v>
      </c>
      <c r="C529" s="3" t="s">
        <v>9</v>
      </c>
      <c r="D529" s="8">
        <v>2016</v>
      </c>
    </row>
    <row r="530" spans="1:4" x14ac:dyDescent="0.25">
      <c r="A530">
        <v>111</v>
      </c>
      <c r="B530" s="27">
        <v>9</v>
      </c>
      <c r="C530" s="3" t="s">
        <v>9</v>
      </c>
      <c r="D530" s="8">
        <v>2016</v>
      </c>
    </row>
    <row r="531" spans="1:4" x14ac:dyDescent="0.25">
      <c r="A531">
        <v>79</v>
      </c>
      <c r="B531" s="27">
        <v>10</v>
      </c>
      <c r="C531" s="3" t="s">
        <v>9</v>
      </c>
      <c r="D531" s="8">
        <v>2016</v>
      </c>
    </row>
    <row r="532" spans="1:4" x14ac:dyDescent="0.25">
      <c r="A532">
        <v>102</v>
      </c>
      <c r="B532" s="27">
        <v>11</v>
      </c>
      <c r="C532" s="3" t="s">
        <v>9</v>
      </c>
      <c r="D532" s="8">
        <v>2016</v>
      </c>
    </row>
    <row r="533" spans="1:4" x14ac:dyDescent="0.25">
      <c r="A533">
        <v>111</v>
      </c>
      <c r="B533" s="27">
        <v>12</v>
      </c>
      <c r="C533" s="3" t="s">
        <v>9</v>
      </c>
      <c r="D533" s="8">
        <v>2016</v>
      </c>
    </row>
    <row r="534" spans="1:4" x14ac:dyDescent="0.25">
      <c r="A534">
        <v>95</v>
      </c>
      <c r="B534" s="27">
        <v>13</v>
      </c>
      <c r="C534" s="3" t="s">
        <v>9</v>
      </c>
      <c r="D534" s="8">
        <v>2016</v>
      </c>
    </row>
    <row r="535" spans="1:4" x14ac:dyDescent="0.25">
      <c r="A535">
        <v>157</v>
      </c>
      <c r="B535" s="27">
        <v>1</v>
      </c>
      <c r="C535" s="3" t="s">
        <v>27</v>
      </c>
      <c r="D535" s="8">
        <v>2016</v>
      </c>
    </row>
    <row r="536" spans="1:4" x14ac:dyDescent="0.25">
      <c r="A536">
        <v>119</v>
      </c>
      <c r="B536" s="27">
        <v>2</v>
      </c>
      <c r="C536" s="3" t="s">
        <v>27</v>
      </c>
      <c r="D536" s="8">
        <v>2016</v>
      </c>
    </row>
    <row r="537" spans="1:4" x14ac:dyDescent="0.25">
      <c r="A537">
        <v>149</v>
      </c>
      <c r="B537" s="27">
        <v>3</v>
      </c>
      <c r="C537" s="3" t="s">
        <v>27</v>
      </c>
      <c r="D537" s="8">
        <v>2016</v>
      </c>
    </row>
    <row r="538" spans="1:4" x14ac:dyDescent="0.25">
      <c r="A538">
        <v>117</v>
      </c>
      <c r="B538" s="27">
        <v>4</v>
      </c>
      <c r="C538" s="3" t="s">
        <v>27</v>
      </c>
      <c r="D538" s="8">
        <v>2016</v>
      </c>
    </row>
    <row r="539" spans="1:4" x14ac:dyDescent="0.25">
      <c r="A539">
        <v>137</v>
      </c>
      <c r="B539" s="27">
        <v>5</v>
      </c>
      <c r="C539" s="3" t="s">
        <v>27</v>
      </c>
      <c r="D539" s="8">
        <v>2016</v>
      </c>
    </row>
    <row r="540" spans="1:4" x14ac:dyDescent="0.25">
      <c r="A540">
        <v>90</v>
      </c>
      <c r="B540" s="27">
        <v>6</v>
      </c>
      <c r="C540" s="3" t="s">
        <v>27</v>
      </c>
      <c r="D540" s="8">
        <v>2016</v>
      </c>
    </row>
    <row r="541" spans="1:4" x14ac:dyDescent="0.25">
      <c r="A541">
        <v>160</v>
      </c>
      <c r="B541" s="27">
        <v>7</v>
      </c>
      <c r="C541" s="3" t="s">
        <v>27</v>
      </c>
      <c r="D541" s="8">
        <v>2016</v>
      </c>
    </row>
    <row r="542" spans="1:4" x14ac:dyDescent="0.25">
      <c r="A542">
        <v>146</v>
      </c>
      <c r="B542" s="27">
        <v>8</v>
      </c>
      <c r="C542" s="3" t="s">
        <v>27</v>
      </c>
      <c r="D542" s="8">
        <v>2016</v>
      </c>
    </row>
    <row r="543" spans="1:4" x14ac:dyDescent="0.25">
      <c r="A543">
        <v>153</v>
      </c>
      <c r="B543" s="27">
        <v>9</v>
      </c>
      <c r="C543" s="3" t="s">
        <v>27</v>
      </c>
      <c r="D543" s="8">
        <v>2016</v>
      </c>
    </row>
    <row r="544" spans="1:4" x14ac:dyDescent="0.25">
      <c r="A544">
        <v>205</v>
      </c>
      <c r="B544" s="27">
        <v>10</v>
      </c>
      <c r="C544" s="3" t="s">
        <v>27</v>
      </c>
      <c r="D544" s="8">
        <v>2016</v>
      </c>
    </row>
    <row r="545" spans="1:4" x14ac:dyDescent="0.25">
      <c r="A545">
        <v>120</v>
      </c>
      <c r="B545" s="27">
        <v>11</v>
      </c>
      <c r="C545" s="3" t="s">
        <v>27</v>
      </c>
      <c r="D545" s="8">
        <v>2016</v>
      </c>
    </row>
    <row r="546" spans="1:4" x14ac:dyDescent="0.25">
      <c r="A546">
        <v>143</v>
      </c>
      <c r="B546" s="27">
        <v>12</v>
      </c>
      <c r="C546" s="3" t="s">
        <v>27</v>
      </c>
      <c r="D546" s="8">
        <v>2016</v>
      </c>
    </row>
    <row r="547" spans="1:4" x14ac:dyDescent="0.25">
      <c r="A547">
        <v>147</v>
      </c>
      <c r="B547" s="27">
        <v>13</v>
      </c>
      <c r="C547" s="3" t="s">
        <v>27</v>
      </c>
      <c r="D547" s="8">
        <v>2016</v>
      </c>
    </row>
    <row r="548" spans="1:4" x14ac:dyDescent="0.25">
      <c r="A548">
        <v>128</v>
      </c>
      <c r="B548" s="27">
        <v>1</v>
      </c>
      <c r="C548" s="3" t="s">
        <v>48</v>
      </c>
      <c r="D548" s="8">
        <v>2016</v>
      </c>
    </row>
    <row r="549" spans="1:4" x14ac:dyDescent="0.25">
      <c r="A549">
        <v>75</v>
      </c>
      <c r="B549" s="27">
        <v>2</v>
      </c>
      <c r="C549" s="3" t="s">
        <v>48</v>
      </c>
      <c r="D549" s="8">
        <v>2016</v>
      </c>
    </row>
    <row r="550" spans="1:4" x14ac:dyDescent="0.25">
      <c r="A550">
        <v>127</v>
      </c>
      <c r="B550" s="27">
        <v>3</v>
      </c>
      <c r="C550" s="3" t="s">
        <v>48</v>
      </c>
      <c r="D550" s="8">
        <v>2016</v>
      </c>
    </row>
    <row r="551" spans="1:4" x14ac:dyDescent="0.25">
      <c r="A551">
        <v>141</v>
      </c>
      <c r="B551" s="27">
        <v>4</v>
      </c>
      <c r="C551" s="3" t="s">
        <v>48</v>
      </c>
      <c r="D551" s="8">
        <v>2016</v>
      </c>
    </row>
    <row r="552" spans="1:4" x14ac:dyDescent="0.25">
      <c r="A552">
        <v>98</v>
      </c>
      <c r="B552" s="27">
        <v>5</v>
      </c>
      <c r="C552" s="3" t="s">
        <v>48</v>
      </c>
      <c r="D552" s="8">
        <v>2016</v>
      </c>
    </row>
    <row r="553" spans="1:4" x14ac:dyDescent="0.25">
      <c r="A553">
        <v>105</v>
      </c>
      <c r="B553" s="27">
        <v>6</v>
      </c>
      <c r="C553" s="3" t="s">
        <v>48</v>
      </c>
      <c r="D553" s="8">
        <v>2016</v>
      </c>
    </row>
    <row r="554" spans="1:4" x14ac:dyDescent="0.25">
      <c r="A554">
        <v>153</v>
      </c>
      <c r="B554" s="27">
        <v>7</v>
      </c>
      <c r="C554" s="3" t="s">
        <v>48</v>
      </c>
      <c r="D554" s="8">
        <v>2016</v>
      </c>
    </row>
    <row r="555" spans="1:4" x14ac:dyDescent="0.25">
      <c r="A555">
        <v>131</v>
      </c>
      <c r="B555" s="27">
        <v>8</v>
      </c>
      <c r="C555" s="3" t="s">
        <v>48</v>
      </c>
      <c r="D555" s="8">
        <v>2016</v>
      </c>
    </row>
    <row r="556" spans="1:4" x14ac:dyDescent="0.25">
      <c r="A556">
        <v>120</v>
      </c>
      <c r="B556" s="27">
        <v>9</v>
      </c>
      <c r="C556" s="3" t="s">
        <v>48</v>
      </c>
      <c r="D556" s="8">
        <v>2016</v>
      </c>
    </row>
    <row r="557" spans="1:4" x14ac:dyDescent="0.25">
      <c r="A557">
        <v>121</v>
      </c>
      <c r="B557" s="27">
        <v>10</v>
      </c>
      <c r="C557" s="3" t="s">
        <v>48</v>
      </c>
      <c r="D557" s="8">
        <v>2016</v>
      </c>
    </row>
    <row r="558" spans="1:4" x14ac:dyDescent="0.25">
      <c r="A558">
        <v>84</v>
      </c>
      <c r="B558" s="27">
        <v>11</v>
      </c>
      <c r="C558" s="3" t="s">
        <v>48</v>
      </c>
      <c r="D558" s="8">
        <v>2016</v>
      </c>
    </row>
    <row r="559" spans="1:4" x14ac:dyDescent="0.25">
      <c r="A559">
        <v>111</v>
      </c>
      <c r="B559" s="27">
        <v>12</v>
      </c>
      <c r="C559" s="3" t="s">
        <v>48</v>
      </c>
      <c r="D559" s="8">
        <v>2016</v>
      </c>
    </row>
    <row r="560" spans="1:4" x14ac:dyDescent="0.25">
      <c r="A560">
        <v>108</v>
      </c>
      <c r="B560" s="27">
        <v>13</v>
      </c>
      <c r="C560" s="3" t="s">
        <v>48</v>
      </c>
      <c r="D560" s="8">
        <v>2016</v>
      </c>
    </row>
    <row r="561" spans="1:4" x14ac:dyDescent="0.25">
      <c r="A561">
        <v>123</v>
      </c>
      <c r="B561" s="27">
        <v>1</v>
      </c>
      <c r="C561" s="3" t="s">
        <v>98</v>
      </c>
      <c r="D561" s="8">
        <v>2016</v>
      </c>
    </row>
    <row r="562" spans="1:4" x14ac:dyDescent="0.25">
      <c r="A562">
        <v>145</v>
      </c>
      <c r="B562" s="27">
        <v>2</v>
      </c>
      <c r="C562" s="3" t="s">
        <v>98</v>
      </c>
      <c r="D562" s="8">
        <v>2016</v>
      </c>
    </row>
    <row r="563" spans="1:4" x14ac:dyDescent="0.25">
      <c r="A563">
        <v>103</v>
      </c>
      <c r="B563" s="27">
        <v>3</v>
      </c>
      <c r="C563" s="3" t="s">
        <v>98</v>
      </c>
      <c r="D563" s="8">
        <v>2016</v>
      </c>
    </row>
    <row r="564" spans="1:4" x14ac:dyDescent="0.25">
      <c r="A564">
        <v>97</v>
      </c>
      <c r="B564" s="27">
        <v>4</v>
      </c>
      <c r="C564" s="3" t="s">
        <v>98</v>
      </c>
      <c r="D564" s="8">
        <v>2016</v>
      </c>
    </row>
    <row r="565" spans="1:4" x14ac:dyDescent="0.25">
      <c r="A565">
        <v>129</v>
      </c>
      <c r="B565" s="27">
        <v>5</v>
      </c>
      <c r="C565" s="3" t="s">
        <v>98</v>
      </c>
      <c r="D565" s="8">
        <v>2016</v>
      </c>
    </row>
    <row r="566" spans="1:4" x14ac:dyDescent="0.25">
      <c r="A566">
        <v>101</v>
      </c>
      <c r="B566" s="27">
        <v>6</v>
      </c>
      <c r="C566" s="3" t="s">
        <v>98</v>
      </c>
      <c r="D566" s="8">
        <v>2016</v>
      </c>
    </row>
    <row r="567" spans="1:4" x14ac:dyDescent="0.25">
      <c r="A567">
        <v>73</v>
      </c>
      <c r="B567" s="27">
        <v>7</v>
      </c>
      <c r="C567" s="3" t="s">
        <v>98</v>
      </c>
      <c r="D567" s="8">
        <v>2016</v>
      </c>
    </row>
    <row r="568" spans="1:4" x14ac:dyDescent="0.25">
      <c r="A568">
        <v>98</v>
      </c>
      <c r="B568" s="27">
        <v>8</v>
      </c>
      <c r="C568" s="3" t="s">
        <v>98</v>
      </c>
      <c r="D568" s="8">
        <v>2016</v>
      </c>
    </row>
    <row r="569" spans="1:4" x14ac:dyDescent="0.25">
      <c r="A569">
        <v>102</v>
      </c>
      <c r="B569" s="27">
        <v>9</v>
      </c>
      <c r="C569" s="3" t="s">
        <v>98</v>
      </c>
      <c r="D569" s="8">
        <v>2016</v>
      </c>
    </row>
    <row r="570" spans="1:4" x14ac:dyDescent="0.25">
      <c r="A570">
        <v>132</v>
      </c>
      <c r="B570" s="27">
        <v>10</v>
      </c>
      <c r="C570" s="3" t="s">
        <v>98</v>
      </c>
      <c r="D570" s="8">
        <v>2016</v>
      </c>
    </row>
    <row r="571" spans="1:4" x14ac:dyDescent="0.25">
      <c r="A571">
        <v>93</v>
      </c>
      <c r="B571" s="27">
        <v>11</v>
      </c>
      <c r="C571" s="3" t="s">
        <v>98</v>
      </c>
      <c r="D571" s="8">
        <v>2016</v>
      </c>
    </row>
    <row r="572" spans="1:4" x14ac:dyDescent="0.25">
      <c r="A572">
        <v>112</v>
      </c>
      <c r="B572" s="27">
        <v>12</v>
      </c>
      <c r="C572" s="3" t="s">
        <v>98</v>
      </c>
      <c r="D572" s="8">
        <v>2016</v>
      </c>
    </row>
    <row r="573" spans="1:4" x14ac:dyDescent="0.25">
      <c r="A573">
        <v>105</v>
      </c>
      <c r="B573" s="27">
        <v>13</v>
      </c>
      <c r="C573" s="3" t="s">
        <v>98</v>
      </c>
      <c r="D573" s="8">
        <v>2016</v>
      </c>
    </row>
    <row r="574" spans="1:4" x14ac:dyDescent="0.25">
      <c r="A574">
        <v>146</v>
      </c>
      <c r="B574" s="27">
        <v>1</v>
      </c>
      <c r="C574" s="3" t="s">
        <v>100</v>
      </c>
      <c r="D574" s="8">
        <v>2016</v>
      </c>
    </row>
    <row r="575" spans="1:4" x14ac:dyDescent="0.25">
      <c r="A575">
        <v>128</v>
      </c>
      <c r="B575" s="27">
        <v>2</v>
      </c>
      <c r="C575" s="3" t="s">
        <v>100</v>
      </c>
      <c r="D575" s="8">
        <v>2016</v>
      </c>
    </row>
    <row r="576" spans="1:4" x14ac:dyDescent="0.25">
      <c r="A576">
        <v>112</v>
      </c>
      <c r="B576" s="27">
        <v>3</v>
      </c>
      <c r="C576" s="3" t="s">
        <v>100</v>
      </c>
      <c r="D576" s="8">
        <v>2016</v>
      </c>
    </row>
    <row r="577" spans="1:4" x14ac:dyDescent="0.25">
      <c r="A577">
        <v>153</v>
      </c>
      <c r="B577" s="27">
        <v>4</v>
      </c>
      <c r="C577" s="3" t="s">
        <v>100</v>
      </c>
      <c r="D577" s="8">
        <v>2016</v>
      </c>
    </row>
    <row r="578" spans="1:4" x14ac:dyDescent="0.25">
      <c r="A578">
        <v>91</v>
      </c>
      <c r="B578" s="27">
        <v>5</v>
      </c>
      <c r="C578" s="3" t="s">
        <v>100</v>
      </c>
      <c r="D578" s="8">
        <v>2016</v>
      </c>
    </row>
    <row r="579" spans="1:4" x14ac:dyDescent="0.25">
      <c r="A579">
        <v>128</v>
      </c>
      <c r="B579" s="27">
        <v>6</v>
      </c>
      <c r="C579" s="3" t="s">
        <v>100</v>
      </c>
      <c r="D579" s="8">
        <v>2016</v>
      </c>
    </row>
    <row r="580" spans="1:4" x14ac:dyDescent="0.25">
      <c r="A580">
        <v>138</v>
      </c>
      <c r="B580" s="27">
        <v>7</v>
      </c>
      <c r="C580" s="3" t="s">
        <v>100</v>
      </c>
      <c r="D580" s="8">
        <v>2016</v>
      </c>
    </row>
    <row r="581" spans="1:4" x14ac:dyDescent="0.25">
      <c r="A581">
        <v>112</v>
      </c>
      <c r="B581" s="27">
        <v>8</v>
      </c>
      <c r="C581" s="3" t="s">
        <v>100</v>
      </c>
      <c r="D581" s="8">
        <v>2016</v>
      </c>
    </row>
    <row r="582" spans="1:4" x14ac:dyDescent="0.25">
      <c r="A582">
        <v>99</v>
      </c>
      <c r="B582" s="27">
        <v>9</v>
      </c>
      <c r="C582" s="3" t="s">
        <v>100</v>
      </c>
      <c r="D582" s="8">
        <v>2016</v>
      </c>
    </row>
    <row r="583" spans="1:4" x14ac:dyDescent="0.25">
      <c r="A583">
        <v>127</v>
      </c>
      <c r="B583" s="27">
        <v>10</v>
      </c>
      <c r="C583" s="3" t="s">
        <v>100</v>
      </c>
      <c r="D583" s="8">
        <v>2016</v>
      </c>
    </row>
    <row r="584" spans="1:4" x14ac:dyDescent="0.25">
      <c r="A584">
        <v>85</v>
      </c>
      <c r="B584" s="27">
        <v>11</v>
      </c>
      <c r="C584" s="3" t="s">
        <v>100</v>
      </c>
      <c r="D584" s="8">
        <v>2016</v>
      </c>
    </row>
    <row r="585" spans="1:4" x14ac:dyDescent="0.25">
      <c r="A585">
        <v>123</v>
      </c>
      <c r="B585" s="27">
        <v>12</v>
      </c>
      <c r="C585" s="3" t="s">
        <v>100</v>
      </c>
      <c r="D585" s="8">
        <v>2016</v>
      </c>
    </row>
    <row r="586" spans="1:4" x14ac:dyDescent="0.25">
      <c r="A586">
        <v>125</v>
      </c>
      <c r="B586" s="27">
        <v>13</v>
      </c>
      <c r="C586" s="3" t="s">
        <v>100</v>
      </c>
      <c r="D586" s="8">
        <v>2016</v>
      </c>
    </row>
    <row r="587" spans="1:4" x14ac:dyDescent="0.25">
      <c r="A587">
        <v>165</v>
      </c>
      <c r="B587" s="27">
        <v>1</v>
      </c>
      <c r="C587" s="3" t="s">
        <v>52</v>
      </c>
      <c r="D587" s="8">
        <v>2016</v>
      </c>
    </row>
    <row r="588" spans="1:4" x14ac:dyDescent="0.25">
      <c r="A588">
        <v>130</v>
      </c>
      <c r="B588" s="27">
        <v>2</v>
      </c>
      <c r="C588" s="3" t="s">
        <v>52</v>
      </c>
      <c r="D588" s="8">
        <v>2016</v>
      </c>
    </row>
    <row r="589" spans="1:4" x14ac:dyDescent="0.25">
      <c r="A589">
        <v>130</v>
      </c>
      <c r="B589" s="27">
        <v>3</v>
      </c>
      <c r="C589" s="3" t="s">
        <v>52</v>
      </c>
      <c r="D589" s="8">
        <v>2016</v>
      </c>
    </row>
    <row r="590" spans="1:4" x14ac:dyDescent="0.25">
      <c r="A590">
        <v>122</v>
      </c>
      <c r="B590" s="27">
        <v>4</v>
      </c>
      <c r="C590" s="3" t="s">
        <v>52</v>
      </c>
      <c r="D590" s="8">
        <v>2016</v>
      </c>
    </row>
    <row r="591" spans="1:4" x14ac:dyDescent="0.25">
      <c r="A591">
        <v>162</v>
      </c>
      <c r="B591" s="27">
        <v>5</v>
      </c>
      <c r="C591" s="3" t="s">
        <v>52</v>
      </c>
      <c r="D591" s="8">
        <v>2016</v>
      </c>
    </row>
    <row r="592" spans="1:4" x14ac:dyDescent="0.25">
      <c r="A592">
        <v>137</v>
      </c>
      <c r="B592" s="27">
        <v>6</v>
      </c>
      <c r="C592" s="3" t="s">
        <v>52</v>
      </c>
      <c r="D592" s="8">
        <v>2016</v>
      </c>
    </row>
    <row r="593" spans="1:4" x14ac:dyDescent="0.25">
      <c r="A593">
        <v>110</v>
      </c>
      <c r="B593" s="27">
        <v>7</v>
      </c>
      <c r="C593" s="3" t="s">
        <v>52</v>
      </c>
      <c r="D593" s="8">
        <v>2016</v>
      </c>
    </row>
    <row r="594" spans="1:4" x14ac:dyDescent="0.25">
      <c r="A594">
        <v>101</v>
      </c>
      <c r="B594" s="27">
        <v>8</v>
      </c>
      <c r="C594" s="3" t="s">
        <v>52</v>
      </c>
      <c r="D594" s="8">
        <v>2016</v>
      </c>
    </row>
    <row r="595" spans="1:4" x14ac:dyDescent="0.25">
      <c r="A595">
        <v>112</v>
      </c>
      <c r="B595" s="27">
        <v>9</v>
      </c>
      <c r="C595" s="3" t="s">
        <v>52</v>
      </c>
      <c r="D595" s="8">
        <v>2016</v>
      </c>
    </row>
    <row r="596" spans="1:4" x14ac:dyDescent="0.25">
      <c r="A596">
        <v>156</v>
      </c>
      <c r="B596" s="27">
        <v>10</v>
      </c>
      <c r="C596" s="3" t="s">
        <v>52</v>
      </c>
      <c r="D596" s="8">
        <v>2016</v>
      </c>
    </row>
    <row r="597" spans="1:4" x14ac:dyDescent="0.25">
      <c r="A597">
        <v>131</v>
      </c>
      <c r="B597" s="27">
        <v>11</v>
      </c>
      <c r="C597" s="3" t="s">
        <v>52</v>
      </c>
      <c r="D597" s="8">
        <v>2016</v>
      </c>
    </row>
    <row r="598" spans="1:4" x14ac:dyDescent="0.25">
      <c r="A598">
        <v>139</v>
      </c>
      <c r="B598" s="27">
        <v>12</v>
      </c>
      <c r="C598" s="3" t="s">
        <v>52</v>
      </c>
      <c r="D598" s="8">
        <v>2016</v>
      </c>
    </row>
    <row r="599" spans="1:4" x14ac:dyDescent="0.25">
      <c r="A599">
        <v>135</v>
      </c>
      <c r="B599" s="27">
        <v>13</v>
      </c>
      <c r="C599" s="3" t="s">
        <v>52</v>
      </c>
      <c r="D599" s="8">
        <v>2016</v>
      </c>
    </row>
    <row r="600" spans="1:4" x14ac:dyDescent="0.25">
      <c r="A600">
        <v>140</v>
      </c>
      <c r="B600" s="27">
        <v>1</v>
      </c>
      <c r="C600" s="3" t="s">
        <v>99</v>
      </c>
      <c r="D600" s="8">
        <v>2016</v>
      </c>
    </row>
    <row r="601" spans="1:4" x14ac:dyDescent="0.25">
      <c r="A601">
        <v>102</v>
      </c>
      <c r="B601" s="27">
        <v>2</v>
      </c>
      <c r="C601" s="3" t="s">
        <v>99</v>
      </c>
      <c r="D601" s="8">
        <v>2016</v>
      </c>
    </row>
    <row r="602" spans="1:4" x14ac:dyDescent="0.25">
      <c r="A602">
        <v>128</v>
      </c>
      <c r="B602" s="27">
        <v>3</v>
      </c>
      <c r="C602" s="3" t="s">
        <v>99</v>
      </c>
      <c r="D602" s="8">
        <v>2016</v>
      </c>
    </row>
    <row r="603" spans="1:4" x14ac:dyDescent="0.25">
      <c r="A603">
        <v>83</v>
      </c>
      <c r="B603" s="27">
        <v>4</v>
      </c>
      <c r="C603" s="3" t="s">
        <v>99</v>
      </c>
      <c r="D603" s="8">
        <v>2016</v>
      </c>
    </row>
    <row r="604" spans="1:4" x14ac:dyDescent="0.25">
      <c r="A604">
        <v>107</v>
      </c>
      <c r="B604" s="27">
        <v>5</v>
      </c>
      <c r="C604" s="3" t="s">
        <v>99</v>
      </c>
      <c r="D604" s="8">
        <v>2016</v>
      </c>
    </row>
    <row r="605" spans="1:4" x14ac:dyDescent="0.25">
      <c r="A605">
        <v>129</v>
      </c>
      <c r="B605" s="27">
        <v>6</v>
      </c>
      <c r="C605" s="3" t="s">
        <v>99</v>
      </c>
      <c r="D605" s="8">
        <v>2016</v>
      </c>
    </row>
    <row r="606" spans="1:4" x14ac:dyDescent="0.25">
      <c r="A606">
        <v>138</v>
      </c>
      <c r="B606" s="27">
        <v>7</v>
      </c>
      <c r="C606" s="3" t="s">
        <v>99</v>
      </c>
      <c r="D606" s="8">
        <v>2016</v>
      </c>
    </row>
    <row r="607" spans="1:4" x14ac:dyDescent="0.25">
      <c r="A607">
        <v>138</v>
      </c>
      <c r="B607" s="27">
        <v>8</v>
      </c>
      <c r="C607" s="3" t="s">
        <v>99</v>
      </c>
      <c r="D607" s="8">
        <v>2016</v>
      </c>
    </row>
    <row r="608" spans="1:4" x14ac:dyDescent="0.25">
      <c r="A608">
        <v>160</v>
      </c>
      <c r="B608" s="27">
        <v>9</v>
      </c>
      <c r="C608" s="3" t="s">
        <v>99</v>
      </c>
      <c r="D608" s="8">
        <v>2016</v>
      </c>
    </row>
    <row r="609" spans="1:4" x14ac:dyDescent="0.25">
      <c r="A609">
        <v>85</v>
      </c>
      <c r="B609" s="27">
        <v>10</v>
      </c>
      <c r="C609" s="3" t="s">
        <v>99</v>
      </c>
      <c r="D609" s="8">
        <v>2016</v>
      </c>
    </row>
    <row r="610" spans="1:4" x14ac:dyDescent="0.25">
      <c r="A610">
        <v>120</v>
      </c>
      <c r="B610" s="27">
        <v>11</v>
      </c>
      <c r="C610" s="3" t="s">
        <v>99</v>
      </c>
      <c r="D610" s="8">
        <v>2016</v>
      </c>
    </row>
    <row r="611" spans="1:4" x14ac:dyDescent="0.25">
      <c r="A611">
        <v>118</v>
      </c>
      <c r="B611" s="27">
        <v>12</v>
      </c>
      <c r="C611" s="3" t="s">
        <v>99</v>
      </c>
      <c r="D611" s="8">
        <v>2016</v>
      </c>
    </row>
    <row r="612" spans="1:4" x14ac:dyDescent="0.25">
      <c r="A612">
        <v>92</v>
      </c>
      <c r="B612" s="27">
        <v>13</v>
      </c>
      <c r="C612" s="3" t="s">
        <v>99</v>
      </c>
      <c r="D612" s="8">
        <v>2016</v>
      </c>
    </row>
    <row r="613" spans="1:4" x14ac:dyDescent="0.25">
      <c r="A613">
        <v>99</v>
      </c>
      <c r="B613" s="27">
        <v>1</v>
      </c>
      <c r="C613" s="3" t="s">
        <v>29</v>
      </c>
      <c r="D613" s="8">
        <v>2016</v>
      </c>
    </row>
    <row r="614" spans="1:4" x14ac:dyDescent="0.25">
      <c r="A614">
        <v>134</v>
      </c>
      <c r="B614" s="27">
        <v>2</v>
      </c>
      <c r="C614" s="3" t="s">
        <v>29</v>
      </c>
      <c r="D614" s="8">
        <v>2016</v>
      </c>
    </row>
    <row r="615" spans="1:4" x14ac:dyDescent="0.25">
      <c r="A615">
        <v>124</v>
      </c>
      <c r="B615" s="27">
        <v>3</v>
      </c>
      <c r="C615" s="3" t="s">
        <v>29</v>
      </c>
      <c r="D615" s="8">
        <v>2016</v>
      </c>
    </row>
    <row r="616" spans="1:4" x14ac:dyDescent="0.25">
      <c r="A616">
        <v>107</v>
      </c>
      <c r="B616" s="27">
        <v>4</v>
      </c>
      <c r="C616" s="3" t="s">
        <v>29</v>
      </c>
      <c r="D616" s="8">
        <v>2016</v>
      </c>
    </row>
    <row r="617" spans="1:4" x14ac:dyDescent="0.25">
      <c r="A617">
        <v>131</v>
      </c>
      <c r="B617" s="27">
        <v>5</v>
      </c>
      <c r="C617" s="3" t="s">
        <v>29</v>
      </c>
      <c r="D617" s="8">
        <v>2016</v>
      </c>
    </row>
    <row r="618" spans="1:4" x14ac:dyDescent="0.25">
      <c r="A618">
        <v>160</v>
      </c>
      <c r="B618" s="27">
        <v>6</v>
      </c>
      <c r="C618" s="3" t="s">
        <v>29</v>
      </c>
      <c r="D618" s="8">
        <v>2016</v>
      </c>
    </row>
    <row r="619" spans="1:4" x14ac:dyDescent="0.25">
      <c r="A619">
        <v>114</v>
      </c>
      <c r="B619" s="27">
        <v>7</v>
      </c>
      <c r="C619" s="3" t="s">
        <v>29</v>
      </c>
      <c r="D619" s="8">
        <v>2016</v>
      </c>
    </row>
    <row r="620" spans="1:4" x14ac:dyDescent="0.25">
      <c r="A620">
        <v>71</v>
      </c>
      <c r="B620" s="27">
        <v>8</v>
      </c>
      <c r="C620" s="3" t="s">
        <v>29</v>
      </c>
      <c r="D620" s="8">
        <v>2016</v>
      </c>
    </row>
    <row r="621" spans="1:4" x14ac:dyDescent="0.25">
      <c r="A621">
        <v>105</v>
      </c>
      <c r="B621" s="27">
        <v>9</v>
      </c>
      <c r="C621" s="3" t="s">
        <v>29</v>
      </c>
      <c r="D621" s="8">
        <v>2016</v>
      </c>
    </row>
    <row r="622" spans="1:4" x14ac:dyDescent="0.25">
      <c r="A622">
        <v>143</v>
      </c>
      <c r="B622" s="27">
        <v>10</v>
      </c>
      <c r="C622" s="3" t="s">
        <v>29</v>
      </c>
      <c r="D622" s="8">
        <v>2016</v>
      </c>
    </row>
    <row r="623" spans="1:4" x14ac:dyDescent="0.25">
      <c r="A623">
        <v>109</v>
      </c>
      <c r="B623" s="27">
        <v>11</v>
      </c>
      <c r="C623" s="3" t="s">
        <v>29</v>
      </c>
      <c r="D623" s="8">
        <v>2016</v>
      </c>
    </row>
    <row r="624" spans="1:4" x14ac:dyDescent="0.25">
      <c r="A624">
        <v>119</v>
      </c>
      <c r="B624" s="27">
        <v>12</v>
      </c>
      <c r="C624" s="3" t="s">
        <v>29</v>
      </c>
      <c r="D624" s="8">
        <v>2016</v>
      </c>
    </row>
    <row r="625" spans="1:4" x14ac:dyDescent="0.25">
      <c r="A625">
        <v>149</v>
      </c>
      <c r="B625" s="27">
        <v>13</v>
      </c>
      <c r="C625" s="3" t="s">
        <v>29</v>
      </c>
      <c r="D625" s="8">
        <v>2016</v>
      </c>
    </row>
  </sheetData>
  <autoFilter ref="A1:D391" xr:uid="{E22B7669-BBD7-4D35-B114-06D2253AB7C7}">
    <sortState xmlns:xlrd2="http://schemas.microsoft.com/office/spreadsheetml/2017/richdata2" ref="A2:D625">
      <sortCondition descending="1" ref="D1:D391"/>
    </sortState>
  </autoFilter>
  <phoneticPr fontId="9" type="noConversion"/>
  <conditionalFormatting sqref="A249 A236 A223 A210 A197 A184 A171 A158 A145 A132">
    <cfRule type="top10" dxfId="349" priority="117" rank="1"/>
  </conditionalFormatting>
  <conditionalFormatting sqref="A250 A237 A224 A211 A198 A185 A172 A159 A146 A133">
    <cfRule type="top10" dxfId="348" priority="116" rank="1"/>
  </conditionalFormatting>
  <conditionalFormatting sqref="A251 A238 A225 A212 A199 A186 A173 A160 A147 A134">
    <cfRule type="top10" dxfId="347" priority="115" rank="1"/>
  </conditionalFormatting>
  <conditionalFormatting sqref="A252 A239 A226 A213 A200 A187 A174 A161 A148 A135">
    <cfRule type="top10" dxfId="346" priority="114" rank="1"/>
  </conditionalFormatting>
  <conditionalFormatting sqref="A253 A240 A227 A214 A201 A188 A175 A162 A149 A136">
    <cfRule type="top10" dxfId="345" priority="113" rank="1"/>
  </conditionalFormatting>
  <conditionalFormatting sqref="A254 A241 A228 A215 A202 A189 A176 A163 A150 A137">
    <cfRule type="top10" dxfId="344" priority="112" rank="1"/>
  </conditionalFormatting>
  <conditionalFormatting sqref="A255 A242 A229 A216 A203 A190 A177 A164 A151 A138">
    <cfRule type="top10" dxfId="343" priority="111" rank="1"/>
  </conditionalFormatting>
  <conditionalFormatting sqref="A256 A243 A230 A217 A204 A191 A178 A165 A152 A139">
    <cfRule type="top10" dxfId="342" priority="110" rank="1"/>
  </conditionalFormatting>
  <conditionalFormatting sqref="A257 A244 A231 A218 A205 A192 A179 A166 A153 A140">
    <cfRule type="top10" dxfId="341" priority="109" rank="1"/>
  </conditionalFormatting>
  <conditionalFormatting sqref="A258 A245 A232 A219 A206 A193 A180 A167 A154 A141">
    <cfRule type="top10" dxfId="340" priority="108" rank="1"/>
  </conditionalFormatting>
  <conditionalFormatting sqref="A259 A246 A233 A220 A207 A194 A181 A168 A155 A142">
    <cfRule type="top10" dxfId="339" priority="107" rank="1"/>
  </conditionalFormatting>
  <conditionalFormatting sqref="A260 A247 A234 A221 A208 A195 A182 A169 A156 A143">
    <cfRule type="top10" dxfId="338" priority="106" rank="1"/>
  </conditionalFormatting>
  <conditionalFormatting sqref="A261 A248 A235 A222 A209 A196 A183 A170 A157 A144">
    <cfRule type="top10" dxfId="337" priority="105" rank="1"/>
  </conditionalFormatting>
  <conditionalFormatting sqref="A379 A366 A340 A353 A314 A327 A262 A301 A288 A275">
    <cfRule type="top10" dxfId="336" priority="103" bottom="1" rank="1"/>
    <cfRule type="top10" dxfId="335" priority="104" rank="1"/>
  </conditionalFormatting>
  <conditionalFormatting sqref="A380 A367 A341 A354 A315 A328 A263 A302 A289 A276">
    <cfRule type="top10" dxfId="334" priority="101" bottom="1" rank="1"/>
    <cfRule type="top10" dxfId="333" priority="102" rank="1"/>
  </conditionalFormatting>
  <conditionalFormatting sqref="A381 A368 A342 A355 A316 A329 A264 A303 A290 A277">
    <cfRule type="top10" dxfId="332" priority="99" bottom="1" rank="1"/>
    <cfRule type="top10" dxfId="331" priority="100" rank="1"/>
  </conditionalFormatting>
  <conditionalFormatting sqref="A382 A369 A343 A356 A317 A330 A265 A304 A291 A278">
    <cfRule type="top10" dxfId="330" priority="97" bottom="1" rank="1"/>
    <cfRule type="top10" dxfId="329" priority="98" rank="1"/>
  </conditionalFormatting>
  <conditionalFormatting sqref="A383 A370 A344 A357 A318 A331 A266 A305 A292 A279">
    <cfRule type="top10" dxfId="328" priority="95" bottom="1" rank="1"/>
    <cfRule type="top10" dxfId="327" priority="96" rank="1"/>
  </conditionalFormatting>
  <conditionalFormatting sqref="A384 A371 A345 A358 A319 A332 A267 A306 A293 A280">
    <cfRule type="top10" dxfId="326" priority="93" bottom="1" rank="1"/>
    <cfRule type="top10" dxfId="325" priority="94" rank="1"/>
  </conditionalFormatting>
  <conditionalFormatting sqref="A385 A372 A346 A359 A320 A333 A268 A307 A294 A281">
    <cfRule type="top10" dxfId="324" priority="91" bottom="1" rank="1"/>
    <cfRule type="top10" dxfId="323" priority="92" rank="1"/>
  </conditionalFormatting>
  <conditionalFormatting sqref="A386 A373 A347 A360 A321 A334 A269 A308 A295 A282">
    <cfRule type="top10" dxfId="322" priority="89" bottom="1" rank="1"/>
    <cfRule type="top10" dxfId="321" priority="90" rank="1"/>
  </conditionalFormatting>
  <conditionalFormatting sqref="A387 A374 A348 A361 A322 A335 A270 A309 A296 A283">
    <cfRule type="top10" dxfId="320" priority="87" bottom="1" rank="1"/>
    <cfRule type="top10" dxfId="319" priority="88" rank="1"/>
  </conditionalFormatting>
  <conditionalFormatting sqref="A388 A375 A349 A362 A323 A336 A271 A310 A297 A284">
    <cfRule type="top10" dxfId="318" priority="85" bottom="1" rank="1"/>
    <cfRule type="top10" dxfId="317" priority="86" rank="1"/>
  </conditionalFormatting>
  <conditionalFormatting sqref="A389 A376 A350 A363 A324 A337 A272 A311 A298 A285">
    <cfRule type="top10" dxfId="316" priority="83" bottom="1" rank="1"/>
    <cfRule type="top10" dxfId="315" priority="84" rank="1"/>
  </conditionalFormatting>
  <conditionalFormatting sqref="A390 A377 A351 A364 A325 A338 A273 A312 A299 A286">
    <cfRule type="top10" dxfId="314" priority="81" bottom="1" rank="1"/>
    <cfRule type="top10" dxfId="313" priority="82" rank="1"/>
  </conditionalFormatting>
  <conditionalFormatting sqref="A391 A378 A352 A365 A326 A339 A274 A313 A300 A287">
    <cfRule type="top10" dxfId="312" priority="79" bottom="1" rank="1"/>
    <cfRule type="top10" dxfId="311" priority="80" rank="1"/>
  </conditionalFormatting>
  <conditionalFormatting sqref="A483 A444 A431 A418 A392 A405 A457 A470">
    <cfRule type="top10" dxfId="310" priority="51" bottom="1" rank="1"/>
    <cfRule type="top10" dxfId="309" priority="52" rank="1"/>
  </conditionalFormatting>
  <conditionalFormatting sqref="A484 A445 A432 A419 A393 A406 A458 A471">
    <cfRule type="top10" dxfId="308" priority="49" bottom="1" rank="1"/>
    <cfRule type="top10" dxfId="307" priority="50" rank="1"/>
  </conditionalFormatting>
  <conditionalFormatting sqref="A485 A446 A433 A420 A394 A407 A459 A472">
    <cfRule type="top10" dxfId="306" priority="47" bottom="1" rank="1"/>
    <cfRule type="top10" dxfId="305" priority="48" rank="1"/>
  </conditionalFormatting>
  <conditionalFormatting sqref="A486 A447 A434 A421 A395 A408 A460 A473">
    <cfRule type="top10" dxfId="304" priority="45" bottom="1" rank="1"/>
    <cfRule type="top10" dxfId="303" priority="46" rank="1"/>
  </conditionalFormatting>
  <conditionalFormatting sqref="A487 A448 A435 A422 A396 A409 A461 A474">
    <cfRule type="top10" dxfId="302" priority="43" bottom="1" rank="1"/>
    <cfRule type="top10" dxfId="301" priority="44" rank="1"/>
  </conditionalFormatting>
  <conditionalFormatting sqref="A488 A449 A436 A423 A397 A410 A462 A475">
    <cfRule type="top10" dxfId="300" priority="41" bottom="1" rank="1"/>
    <cfRule type="top10" dxfId="299" priority="42" rank="1"/>
  </conditionalFormatting>
  <conditionalFormatting sqref="A489 A450 A437 A424 A398 A411 A463 A476">
    <cfRule type="top10" dxfId="298" priority="39" bottom="1" rank="1"/>
    <cfRule type="top10" dxfId="297" priority="40" rank="1"/>
  </conditionalFormatting>
  <conditionalFormatting sqref="A490 A451 A438 A425 A399 A412 A464 A477">
    <cfRule type="top10" dxfId="296" priority="37" bottom="1" rank="1"/>
    <cfRule type="top10" dxfId="295" priority="38" rank="1"/>
  </conditionalFormatting>
  <conditionalFormatting sqref="A491 A452 A439 A426 A400 A413 A465 A478">
    <cfRule type="top10" dxfId="294" priority="35" bottom="1" rank="1"/>
    <cfRule type="top10" dxfId="293" priority="36" rank="1"/>
  </conditionalFormatting>
  <conditionalFormatting sqref="A492 A453 A440 A427 A401 A414 A466 A479">
    <cfRule type="top10" dxfId="292" priority="33" bottom="1" rank="1"/>
    <cfRule type="top10" dxfId="291" priority="34" rank="1"/>
  </conditionalFormatting>
  <conditionalFormatting sqref="A493 A454 A441 A428 A402 A415 A467 A480">
    <cfRule type="top10" dxfId="290" priority="31" bottom="1" rank="1"/>
    <cfRule type="top10" dxfId="289" priority="32" rank="1"/>
  </conditionalFormatting>
  <conditionalFormatting sqref="A494 A455 A442 A429 A403 A416 A468 A481">
    <cfRule type="top10" dxfId="288" priority="29" bottom="1" rank="1"/>
    <cfRule type="top10" dxfId="287" priority="30" rank="1"/>
  </conditionalFormatting>
  <conditionalFormatting sqref="A495 A456 A443 A430 A404 A417 A469 A482">
    <cfRule type="top10" dxfId="286" priority="27" bottom="1" rank="1"/>
    <cfRule type="top10" dxfId="285" priority="28" rank="1"/>
  </conditionalFormatting>
  <conditionalFormatting sqref="A613 A587 A496 A509 A522 A535 A548 A561 A574 A600">
    <cfRule type="top10" dxfId="284" priority="25" bottom="1" rank="1"/>
    <cfRule type="top10" dxfId="283" priority="26" rank="1"/>
  </conditionalFormatting>
  <conditionalFormatting sqref="A614 A588 A497 A510 A523 A536 A549 A562 A575 A601">
    <cfRule type="top10" dxfId="282" priority="23" bottom="1" rank="1"/>
    <cfRule type="top10" dxfId="281" priority="24" rank="1"/>
  </conditionalFormatting>
  <conditionalFormatting sqref="A615 A589 A498 A511 A524 A537 A550 A563 A576 A602">
    <cfRule type="top10" dxfId="280" priority="21" bottom="1" rank="1"/>
    <cfRule type="top10" dxfId="279" priority="22" rank="1"/>
  </conditionalFormatting>
  <conditionalFormatting sqref="A616 A590 A499 A512 A525 A538 A551 A564 A577 A603">
    <cfRule type="top10" dxfId="278" priority="19" bottom="1" rank="1"/>
    <cfRule type="top10" dxfId="277" priority="20" rank="1"/>
  </conditionalFormatting>
  <conditionalFormatting sqref="A617 A591 A500 A513 A526 A539 A552 A565 A578 A604">
    <cfRule type="top10" dxfId="276" priority="17" bottom="1" rank="1"/>
    <cfRule type="top10" dxfId="275" priority="18" rank="1"/>
  </conditionalFormatting>
  <conditionalFormatting sqref="A618 A592 A501 A514 A527 A540 A553 A566 A579 A605">
    <cfRule type="top10" dxfId="274" priority="15" bottom="1" rank="1"/>
    <cfRule type="top10" dxfId="273" priority="16" rank="1"/>
  </conditionalFormatting>
  <conditionalFormatting sqref="A619 A593 A502 A515 A528 A541 A554 A567 A580 A606">
    <cfRule type="top10" dxfId="272" priority="13" bottom="1" rank="1"/>
    <cfRule type="top10" dxfId="271" priority="14" rank="1"/>
  </conditionalFormatting>
  <conditionalFormatting sqref="A620 A594 A503 A516 A529 A542 A555 A568 A581 A607">
    <cfRule type="top10" dxfId="270" priority="11" bottom="1" rank="1"/>
    <cfRule type="top10" dxfId="269" priority="12" rank="1"/>
  </conditionalFormatting>
  <conditionalFormatting sqref="A621 A595 A504 A517 A530 A543 A556 A569 A582 A608">
    <cfRule type="top10" dxfId="268" priority="9" bottom="1" rank="1"/>
    <cfRule type="top10" dxfId="267" priority="10" rank="1"/>
  </conditionalFormatting>
  <conditionalFormatting sqref="A622 A596 A505 A518 A531 A544 A557 A570 A583 A609">
    <cfRule type="top10" dxfId="266" priority="7" bottom="1" rank="1"/>
    <cfRule type="top10" dxfId="265" priority="8" rank="1"/>
  </conditionalFormatting>
  <conditionalFormatting sqref="A623 A597 A506 A519 A532 A545 A558 A571 A584 A610">
    <cfRule type="top10" dxfId="264" priority="5" bottom="1" rank="1"/>
    <cfRule type="top10" dxfId="263" priority="6" rank="1"/>
  </conditionalFormatting>
  <conditionalFormatting sqref="A624 A598 A507 A520 A533 A546 A559 A572 A585 A611">
    <cfRule type="top10" dxfId="262" priority="3" bottom="1" rank="1"/>
    <cfRule type="top10" dxfId="261" priority="4" rank="1"/>
  </conditionalFormatting>
  <conditionalFormatting sqref="A625 A599 A508 A521 A534 A547 A560 A573 A586 A612">
    <cfRule type="top10" dxfId="260" priority="1" bottom="1" rank="1"/>
    <cfRule type="top10" dxfId="259" priority="2" rank="1"/>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B921C-BEFD-4CBF-9624-2702AE950A4A}">
  <dimension ref="A1:Q115"/>
  <sheetViews>
    <sheetView topLeftCell="B1" workbookViewId="0">
      <selection activeCell="L21" sqref="L21"/>
    </sheetView>
  </sheetViews>
  <sheetFormatPr defaultRowHeight="15" x14ac:dyDescent="0.25"/>
  <cols>
    <col min="1" max="1" width="25.140625" bestFit="1" customWidth="1"/>
    <col min="2" max="2" width="16.140625" customWidth="1"/>
    <col min="4" max="4" width="12.28515625" customWidth="1"/>
    <col min="5" max="5" width="12.5703125" customWidth="1"/>
    <col min="6" max="6" width="12.5703125" style="19" customWidth="1"/>
    <col min="7" max="8" width="14.7109375" customWidth="1"/>
    <col min="9" max="9" width="18.85546875" customWidth="1"/>
    <col min="10" max="10" width="13.5703125" bestFit="1" customWidth="1"/>
    <col min="11" max="11" width="20.5703125" bestFit="1" customWidth="1"/>
    <col min="12" max="12" width="29.7109375" bestFit="1" customWidth="1"/>
    <col min="13" max="13" width="15.140625" bestFit="1" customWidth="1"/>
    <col min="14" max="14" width="12.42578125" customWidth="1"/>
    <col min="16" max="16" width="12.42578125" bestFit="1" customWidth="1"/>
    <col min="17" max="17" width="9.140625" style="6"/>
  </cols>
  <sheetData>
    <row r="1" spans="1:17" x14ac:dyDescent="0.25">
      <c r="A1" s="1" t="s">
        <v>74</v>
      </c>
      <c r="B1" s="1" t="s">
        <v>76</v>
      </c>
      <c r="C1" s="1" t="s">
        <v>75</v>
      </c>
      <c r="D1" s="1" t="s">
        <v>60</v>
      </c>
      <c r="E1" s="1" t="s">
        <v>57</v>
      </c>
      <c r="F1" s="18" t="s">
        <v>101</v>
      </c>
      <c r="G1" s="1" t="s">
        <v>61</v>
      </c>
      <c r="H1" s="1" t="s">
        <v>46</v>
      </c>
      <c r="I1" s="1" t="s">
        <v>62</v>
      </c>
      <c r="J1" s="1" t="s">
        <v>88</v>
      </c>
      <c r="K1" s="1" t="s">
        <v>105</v>
      </c>
      <c r="L1" s="1" t="s">
        <v>89</v>
      </c>
      <c r="M1" s="1" t="s">
        <v>90</v>
      </c>
      <c r="N1" s="1" t="s">
        <v>71</v>
      </c>
      <c r="P1" t="s">
        <v>92</v>
      </c>
      <c r="Q1" s="6">
        <v>0.5</v>
      </c>
    </row>
    <row r="2" spans="1:17" x14ac:dyDescent="0.25">
      <c r="A2" s="1" t="s">
        <v>9</v>
      </c>
      <c r="B2" s="8" t="s">
        <v>77</v>
      </c>
      <c r="C2" s="8">
        <v>2020</v>
      </c>
      <c r="D2" s="31">
        <v>7</v>
      </c>
      <c r="E2" s="31">
        <v>6</v>
      </c>
      <c r="F2" s="19">
        <f t="shared" ref="F2:F11" si="0">D2/13</f>
        <v>0.53846153846153844</v>
      </c>
      <c r="G2" s="31">
        <f>1618.42+94.52</f>
        <v>1712.94</v>
      </c>
      <c r="H2" s="6">
        <f t="shared" ref="H2:H11" si="1">G2/13</f>
        <v>131.76461538461538</v>
      </c>
      <c r="I2" s="31">
        <v>1668.9</v>
      </c>
      <c r="J2" s="1"/>
      <c r="K2" s="32">
        <f>AVERAGE($H$2:$H$11)</f>
        <v>125.24153846153845</v>
      </c>
      <c r="L2" s="6">
        <f t="shared" ref="L2:L11" si="2">H2-K2</f>
        <v>6.5230769230769283</v>
      </c>
      <c r="M2" s="6">
        <f>Q8</f>
        <v>7.5</v>
      </c>
      <c r="N2" s="6">
        <f t="shared" ref="N2:N11" si="3">D2-M2</f>
        <v>-0.5</v>
      </c>
      <c r="P2" t="s">
        <v>91</v>
      </c>
      <c r="Q2" s="6">
        <v>1.5</v>
      </c>
    </row>
    <row r="3" spans="1:17" x14ac:dyDescent="0.25">
      <c r="A3" s="1" t="s">
        <v>47</v>
      </c>
      <c r="B3" s="8" t="s">
        <v>78</v>
      </c>
      <c r="C3" s="8">
        <v>2020</v>
      </c>
      <c r="D3" s="31">
        <v>5</v>
      </c>
      <c r="E3" s="31">
        <v>8</v>
      </c>
      <c r="F3" s="19">
        <f t="shared" si="0"/>
        <v>0.38461538461538464</v>
      </c>
      <c r="G3" s="31">
        <f>118.7+1528.6</f>
        <v>1647.3</v>
      </c>
      <c r="H3" s="6">
        <f t="shared" si="1"/>
        <v>126.71538461538461</v>
      </c>
      <c r="I3" s="31">
        <v>1570.4</v>
      </c>
      <c r="J3" s="1"/>
      <c r="K3" s="32">
        <f t="shared" ref="K3:K11" si="4">AVERAGE($H$2:$H$11)</f>
        <v>125.24153846153845</v>
      </c>
      <c r="L3" s="6">
        <f t="shared" si="2"/>
        <v>1.4738461538461536</v>
      </c>
      <c r="M3" s="6">
        <f>Q7</f>
        <v>6.5</v>
      </c>
      <c r="N3" s="6">
        <f t="shared" si="3"/>
        <v>-1.5</v>
      </c>
      <c r="P3" t="s">
        <v>70</v>
      </c>
      <c r="Q3" s="6">
        <v>2.5</v>
      </c>
    </row>
    <row r="4" spans="1:17" x14ac:dyDescent="0.25">
      <c r="A4" s="1" t="s">
        <v>48</v>
      </c>
      <c r="B4" s="8" t="s">
        <v>79</v>
      </c>
      <c r="C4" s="8">
        <v>2020</v>
      </c>
      <c r="D4" s="31">
        <v>10</v>
      </c>
      <c r="E4" s="31">
        <v>3</v>
      </c>
      <c r="F4" s="19">
        <f t="shared" si="0"/>
        <v>0.76923076923076927</v>
      </c>
      <c r="G4" s="31">
        <f>118.22+1753.74</f>
        <v>1871.96</v>
      </c>
      <c r="H4" s="6">
        <f t="shared" si="1"/>
        <v>143.99692307692308</v>
      </c>
      <c r="I4" s="31">
        <v>1525.06</v>
      </c>
      <c r="J4" s="1"/>
      <c r="K4" s="32">
        <f t="shared" si="4"/>
        <v>125.24153846153845</v>
      </c>
      <c r="L4" s="6">
        <f t="shared" si="2"/>
        <v>18.755384615384628</v>
      </c>
      <c r="M4" s="6">
        <f>Q10</f>
        <v>9.5</v>
      </c>
      <c r="N4" s="6">
        <f t="shared" si="3"/>
        <v>0.5</v>
      </c>
      <c r="P4" t="s">
        <v>69</v>
      </c>
      <c r="Q4" s="6">
        <v>3.5</v>
      </c>
    </row>
    <row r="5" spans="1:17" x14ac:dyDescent="0.25">
      <c r="A5" s="1" t="s">
        <v>28</v>
      </c>
      <c r="B5" s="8" t="s">
        <v>81</v>
      </c>
      <c r="C5" s="8">
        <v>2020</v>
      </c>
      <c r="D5" s="31">
        <v>6</v>
      </c>
      <c r="E5" s="31">
        <v>7</v>
      </c>
      <c r="F5" s="19">
        <f t="shared" si="0"/>
        <v>0.46153846153846156</v>
      </c>
      <c r="G5" s="31">
        <f>117.22+1377.9</f>
        <v>1495.1200000000001</v>
      </c>
      <c r="H5" s="6">
        <f t="shared" si="1"/>
        <v>115.00923076923078</v>
      </c>
      <c r="I5" s="31">
        <v>1504.28</v>
      </c>
      <c r="J5" s="1"/>
      <c r="K5" s="32">
        <f t="shared" si="4"/>
        <v>125.24153846153845</v>
      </c>
      <c r="L5" s="6">
        <f t="shared" si="2"/>
        <v>-10.232307692307671</v>
      </c>
      <c r="M5" s="6">
        <f>Q5</f>
        <v>4.5</v>
      </c>
      <c r="N5" s="6">
        <f t="shared" si="3"/>
        <v>1.5</v>
      </c>
      <c r="P5" t="s">
        <v>68</v>
      </c>
      <c r="Q5" s="6">
        <v>4.5</v>
      </c>
    </row>
    <row r="6" spans="1:17" x14ac:dyDescent="0.25">
      <c r="A6" s="1" t="s">
        <v>109</v>
      </c>
      <c r="B6" s="8" t="s">
        <v>119</v>
      </c>
      <c r="C6" s="8">
        <v>2020</v>
      </c>
      <c r="D6" s="31">
        <v>6</v>
      </c>
      <c r="E6" s="31">
        <v>7</v>
      </c>
      <c r="F6" s="19">
        <f t="shared" si="0"/>
        <v>0.46153846153846156</v>
      </c>
      <c r="G6" s="31">
        <f>1464.96+97.4</f>
        <v>1562.3600000000001</v>
      </c>
      <c r="H6" s="6">
        <f t="shared" si="1"/>
        <v>120.18153846153847</v>
      </c>
      <c r="I6" s="31">
        <v>1699.02</v>
      </c>
      <c r="J6" s="1"/>
      <c r="K6" s="32">
        <f t="shared" si="4"/>
        <v>125.24153846153845</v>
      </c>
      <c r="L6" s="6">
        <f t="shared" si="2"/>
        <v>-5.0599999999999881</v>
      </c>
      <c r="M6" s="6">
        <f>Q6</f>
        <v>5.5</v>
      </c>
      <c r="N6" s="6">
        <f t="shared" si="3"/>
        <v>0.5</v>
      </c>
      <c r="P6" t="s">
        <v>67</v>
      </c>
      <c r="Q6" s="6">
        <v>5.5</v>
      </c>
    </row>
    <row r="7" spans="1:17" x14ac:dyDescent="0.25">
      <c r="A7" s="1" t="s">
        <v>50</v>
      </c>
      <c r="B7" s="8" t="s">
        <v>82</v>
      </c>
      <c r="C7" s="8">
        <v>2020</v>
      </c>
      <c r="D7" s="31">
        <v>9</v>
      </c>
      <c r="E7" s="31">
        <v>5</v>
      </c>
      <c r="F7" s="19">
        <f t="shared" si="0"/>
        <v>0.69230769230769229</v>
      </c>
      <c r="G7" s="31">
        <f>1620.5+137.28</f>
        <v>1757.78</v>
      </c>
      <c r="H7" s="6">
        <f t="shared" si="1"/>
        <v>135.21384615384616</v>
      </c>
      <c r="I7" s="31">
        <v>1560.8000000000002</v>
      </c>
      <c r="J7" s="1"/>
      <c r="K7" s="32">
        <f t="shared" si="4"/>
        <v>125.24153846153845</v>
      </c>
      <c r="L7" s="6">
        <f t="shared" si="2"/>
        <v>9.9723076923077087</v>
      </c>
      <c r="M7" s="6">
        <f>Q8</f>
        <v>7.5</v>
      </c>
      <c r="N7" s="6">
        <f t="shared" si="3"/>
        <v>1.5</v>
      </c>
      <c r="P7" t="s">
        <v>63</v>
      </c>
      <c r="Q7" s="6">
        <v>6.5</v>
      </c>
    </row>
    <row r="8" spans="1:17" x14ac:dyDescent="0.25">
      <c r="A8" s="1" t="s">
        <v>51</v>
      </c>
      <c r="B8" s="8" t="s">
        <v>83</v>
      </c>
      <c r="C8" s="8">
        <v>2020</v>
      </c>
      <c r="D8" s="31">
        <v>5</v>
      </c>
      <c r="E8" s="31">
        <v>8</v>
      </c>
      <c r="F8" s="19">
        <f t="shared" si="0"/>
        <v>0.38461538461538464</v>
      </c>
      <c r="G8" s="31">
        <f>86.62+1548.7</f>
        <v>1635.3200000000002</v>
      </c>
      <c r="H8" s="6">
        <f t="shared" si="1"/>
        <v>125.79384615384616</v>
      </c>
      <c r="I8" s="31">
        <v>1810.7199999999998</v>
      </c>
      <c r="J8" s="1"/>
      <c r="K8" s="32">
        <f t="shared" si="4"/>
        <v>125.24153846153845</v>
      </c>
      <c r="L8" s="6">
        <f t="shared" si="2"/>
        <v>0.55230769230770704</v>
      </c>
      <c r="M8" s="6">
        <f>Q7</f>
        <v>6.5</v>
      </c>
      <c r="N8" s="6">
        <f t="shared" si="3"/>
        <v>-1.5</v>
      </c>
      <c r="P8" t="s">
        <v>64</v>
      </c>
      <c r="Q8" s="6">
        <v>7.5</v>
      </c>
    </row>
    <row r="9" spans="1:17" x14ac:dyDescent="0.25">
      <c r="A9" s="1" t="s">
        <v>2</v>
      </c>
      <c r="B9" s="8" t="s">
        <v>84</v>
      </c>
      <c r="C9" s="8">
        <v>2020</v>
      </c>
      <c r="D9" s="31">
        <v>6</v>
      </c>
      <c r="E9" s="31">
        <v>10</v>
      </c>
      <c r="F9" s="19">
        <f>D9/13</f>
        <v>0.46153846153846156</v>
      </c>
      <c r="G9" s="31">
        <f>1501.08+129.66</f>
        <v>1630.74</v>
      </c>
      <c r="H9" s="6">
        <f>G9/13</f>
        <v>125.44153846153846</v>
      </c>
      <c r="I9" s="31">
        <v>1651.24</v>
      </c>
      <c r="J9" s="1"/>
      <c r="K9" s="32">
        <f t="shared" si="4"/>
        <v>125.24153846153845</v>
      </c>
      <c r="L9" s="6">
        <f t="shared" si="2"/>
        <v>0.20000000000000284</v>
      </c>
      <c r="M9" s="6">
        <f>Q7</f>
        <v>6.5</v>
      </c>
      <c r="N9" s="6">
        <f>D9-M9</f>
        <v>-0.5</v>
      </c>
      <c r="P9" t="s">
        <v>65</v>
      </c>
      <c r="Q9" s="6">
        <v>8.5</v>
      </c>
    </row>
    <row r="10" spans="1:17" x14ac:dyDescent="0.25">
      <c r="A10" s="1" t="s">
        <v>53</v>
      </c>
      <c r="B10" s="8" t="s">
        <v>85</v>
      </c>
      <c r="C10" s="8">
        <v>2020</v>
      </c>
      <c r="D10" s="31">
        <v>7</v>
      </c>
      <c r="E10" s="31">
        <v>6</v>
      </c>
      <c r="F10" s="19">
        <f t="shared" si="0"/>
        <v>0.53846153846153844</v>
      </c>
      <c r="G10" s="31">
        <f>164.46+1486.6</f>
        <v>1651.06</v>
      </c>
      <c r="H10" s="6">
        <f t="shared" si="1"/>
        <v>127.00461538461538</v>
      </c>
      <c r="I10" s="31">
        <v>1627.38</v>
      </c>
      <c r="J10" s="1"/>
      <c r="K10" s="32">
        <f t="shared" si="4"/>
        <v>125.24153846153845</v>
      </c>
      <c r="L10" s="6">
        <f t="shared" si="2"/>
        <v>1.7630769230769232</v>
      </c>
      <c r="M10" s="6">
        <f>Q7</f>
        <v>6.5</v>
      </c>
      <c r="N10" s="6">
        <f t="shared" si="3"/>
        <v>0.5</v>
      </c>
      <c r="P10" t="s">
        <v>66</v>
      </c>
      <c r="Q10" s="6">
        <v>9.5</v>
      </c>
    </row>
    <row r="11" spans="1:17" x14ac:dyDescent="0.25">
      <c r="A11" s="1" t="s">
        <v>29</v>
      </c>
      <c r="B11" s="8" t="s">
        <v>86</v>
      </c>
      <c r="C11" s="8">
        <v>2020</v>
      </c>
      <c r="D11" s="31">
        <v>3</v>
      </c>
      <c r="E11" s="31">
        <v>10</v>
      </c>
      <c r="F11" s="19">
        <f t="shared" si="0"/>
        <v>0.23076923076923078</v>
      </c>
      <c r="G11" s="31">
        <f>1167.22+149.6</f>
        <v>1316.82</v>
      </c>
      <c r="H11" s="6">
        <f t="shared" si="1"/>
        <v>101.29384615384615</v>
      </c>
      <c r="I11" s="31">
        <v>1663.6</v>
      </c>
      <c r="J11" s="1"/>
      <c r="K11" s="32">
        <f t="shared" si="4"/>
        <v>125.24153846153845</v>
      </c>
      <c r="L11" s="6">
        <f t="shared" si="2"/>
        <v>-23.947692307692307</v>
      </c>
      <c r="M11" s="6">
        <f>Q3</f>
        <v>2.5</v>
      </c>
      <c r="N11" s="6">
        <f t="shared" si="3"/>
        <v>0.5</v>
      </c>
      <c r="P11" t="s">
        <v>93</v>
      </c>
      <c r="Q11" s="6">
        <v>10.5</v>
      </c>
    </row>
    <row r="12" spans="1:17" x14ac:dyDescent="0.25">
      <c r="A12" s="1"/>
      <c r="B12" s="1"/>
      <c r="C12" s="1"/>
      <c r="D12" s="1"/>
      <c r="E12" s="1"/>
      <c r="G12" s="1"/>
      <c r="H12" s="6"/>
      <c r="I12" s="31"/>
      <c r="J12" s="1"/>
      <c r="K12" s="1"/>
      <c r="L12" s="6"/>
      <c r="M12" s="6"/>
      <c r="N12" s="6"/>
      <c r="P12" t="s">
        <v>94</v>
      </c>
      <c r="Q12" s="6">
        <v>11.5</v>
      </c>
    </row>
    <row r="13" spans="1:17" x14ac:dyDescent="0.25">
      <c r="A13" s="1" t="s">
        <v>9</v>
      </c>
      <c r="B13" s="8" t="s">
        <v>77</v>
      </c>
      <c r="C13">
        <v>2019</v>
      </c>
      <c r="D13">
        <v>3</v>
      </c>
      <c r="E13">
        <v>10</v>
      </c>
      <c r="F13" s="19">
        <f>D13/13</f>
        <v>0.23076923076923078</v>
      </c>
      <c r="G13">
        <v>1697.24</v>
      </c>
      <c r="H13" s="6">
        <f t="shared" ref="H13:H22" si="5">G13/13</f>
        <v>130.55692307692308</v>
      </c>
      <c r="I13">
        <v>1800.86</v>
      </c>
      <c r="K13" s="6">
        <f t="shared" ref="K13:K22" si="6">AVERAGE($H$13:$H$22)</f>
        <v>123.74553846153849</v>
      </c>
      <c r="L13" s="6">
        <f t="shared" ref="L13:L22" si="7">H13-K13</f>
        <v>6.8113846153845969</v>
      </c>
      <c r="M13" s="6">
        <f>Q8</f>
        <v>7.5</v>
      </c>
      <c r="N13" s="6">
        <f t="shared" ref="N13:N22" si="8">D13-M13</f>
        <v>-4.5</v>
      </c>
    </row>
    <row r="14" spans="1:17" x14ac:dyDescent="0.25">
      <c r="A14" s="1" t="s">
        <v>47</v>
      </c>
      <c r="B14" s="8" t="s">
        <v>78</v>
      </c>
      <c r="C14">
        <v>2019</v>
      </c>
      <c r="D14">
        <v>6</v>
      </c>
      <c r="E14">
        <v>7</v>
      </c>
      <c r="F14" s="19">
        <f t="shared" ref="F14:F62" si="9">D14/13</f>
        <v>0.46153846153846156</v>
      </c>
      <c r="G14">
        <v>1700.78</v>
      </c>
      <c r="H14" s="6">
        <f t="shared" si="5"/>
        <v>130.82923076923078</v>
      </c>
      <c r="I14">
        <v>1798.46</v>
      </c>
      <c r="K14" s="6">
        <f t="shared" si="6"/>
        <v>123.74553846153849</v>
      </c>
      <c r="L14" s="6">
        <f t="shared" si="7"/>
        <v>7.0836923076922886</v>
      </c>
      <c r="M14" s="6">
        <f>Q8</f>
        <v>7.5</v>
      </c>
      <c r="N14" s="6">
        <f t="shared" si="8"/>
        <v>-1.5</v>
      </c>
    </row>
    <row r="15" spans="1:17" x14ac:dyDescent="0.25">
      <c r="A15" s="1" t="s">
        <v>48</v>
      </c>
      <c r="B15" s="8" t="s">
        <v>79</v>
      </c>
      <c r="C15">
        <v>2019</v>
      </c>
      <c r="D15">
        <v>2</v>
      </c>
      <c r="E15">
        <v>11</v>
      </c>
      <c r="F15" s="19">
        <f t="shared" si="9"/>
        <v>0.15384615384615385</v>
      </c>
      <c r="G15">
        <v>1407.34</v>
      </c>
      <c r="H15" s="6">
        <f t="shared" si="5"/>
        <v>108.25692307692307</v>
      </c>
      <c r="I15">
        <v>1726.94</v>
      </c>
      <c r="K15" s="6">
        <f t="shared" si="6"/>
        <v>123.74553846153849</v>
      </c>
      <c r="L15" s="6">
        <f t="shared" si="7"/>
        <v>-15.488615384615414</v>
      </c>
      <c r="M15" s="6">
        <f>Q4</f>
        <v>3.5</v>
      </c>
      <c r="N15" s="6">
        <f t="shared" si="8"/>
        <v>-1.5</v>
      </c>
    </row>
    <row r="16" spans="1:17" x14ac:dyDescent="0.25">
      <c r="A16" s="1" t="s">
        <v>49</v>
      </c>
      <c r="B16" s="8" t="s">
        <v>80</v>
      </c>
      <c r="C16">
        <v>2019</v>
      </c>
      <c r="D16">
        <v>5</v>
      </c>
      <c r="E16">
        <v>8</v>
      </c>
      <c r="F16" s="19">
        <f t="shared" si="9"/>
        <v>0.38461538461538464</v>
      </c>
      <c r="G16">
        <v>1337.08</v>
      </c>
      <c r="H16" s="6">
        <f t="shared" si="5"/>
        <v>102.85230769230769</v>
      </c>
      <c r="I16">
        <v>1499.32</v>
      </c>
      <c r="K16" s="6">
        <f t="shared" si="6"/>
        <v>123.74553846153849</v>
      </c>
      <c r="L16" s="6">
        <f t="shared" si="7"/>
        <v>-20.893230769230797</v>
      </c>
      <c r="M16" s="6">
        <f>Q3</f>
        <v>2.5</v>
      </c>
      <c r="N16" s="6">
        <f t="shared" si="8"/>
        <v>2.5</v>
      </c>
    </row>
    <row r="17" spans="1:14" x14ac:dyDescent="0.25">
      <c r="A17" s="1" t="s">
        <v>28</v>
      </c>
      <c r="B17" s="8" t="s">
        <v>81</v>
      </c>
      <c r="C17">
        <v>2019</v>
      </c>
      <c r="D17">
        <v>8</v>
      </c>
      <c r="E17">
        <v>5</v>
      </c>
      <c r="F17" s="19">
        <f t="shared" si="9"/>
        <v>0.61538461538461542</v>
      </c>
      <c r="G17">
        <v>1548.34</v>
      </c>
      <c r="H17" s="6">
        <f t="shared" si="5"/>
        <v>119.10307692307691</v>
      </c>
      <c r="I17">
        <v>1584.8</v>
      </c>
      <c r="K17" s="6">
        <f t="shared" si="6"/>
        <v>123.74553846153849</v>
      </c>
      <c r="L17" s="6">
        <f t="shared" si="7"/>
        <v>-4.6424615384615748</v>
      </c>
      <c r="M17" s="6">
        <f>Q7</f>
        <v>6.5</v>
      </c>
      <c r="N17" s="6">
        <f t="shared" si="8"/>
        <v>1.5</v>
      </c>
    </row>
    <row r="18" spans="1:14" x14ac:dyDescent="0.25">
      <c r="A18" s="1" t="s">
        <v>50</v>
      </c>
      <c r="B18" s="8" t="s">
        <v>82</v>
      </c>
      <c r="C18">
        <v>2019</v>
      </c>
      <c r="D18">
        <v>9</v>
      </c>
      <c r="E18">
        <v>4</v>
      </c>
      <c r="F18" s="19">
        <f t="shared" si="9"/>
        <v>0.69230769230769229</v>
      </c>
      <c r="G18">
        <v>1824.94</v>
      </c>
      <c r="H18" s="6">
        <f t="shared" si="5"/>
        <v>140.38</v>
      </c>
      <c r="I18">
        <v>1507.46</v>
      </c>
      <c r="K18" s="6">
        <f t="shared" si="6"/>
        <v>123.74553846153849</v>
      </c>
      <c r="L18" s="6">
        <f t="shared" si="7"/>
        <v>16.634461538461508</v>
      </c>
      <c r="M18" s="6">
        <f>Q10</f>
        <v>9.5</v>
      </c>
      <c r="N18" s="6">
        <f t="shared" si="8"/>
        <v>-0.5</v>
      </c>
    </row>
    <row r="19" spans="1:14" x14ac:dyDescent="0.25">
      <c r="A19" s="1" t="s">
        <v>51</v>
      </c>
      <c r="B19" s="8" t="s">
        <v>83</v>
      </c>
      <c r="C19">
        <v>2019</v>
      </c>
      <c r="D19">
        <v>7</v>
      </c>
      <c r="E19">
        <v>6</v>
      </c>
      <c r="F19" s="19">
        <f t="shared" si="9"/>
        <v>0.53846153846153844</v>
      </c>
      <c r="G19">
        <v>1615.52</v>
      </c>
      <c r="H19" s="6">
        <f t="shared" si="5"/>
        <v>124.27076923076923</v>
      </c>
      <c r="I19">
        <v>1588.18</v>
      </c>
      <c r="K19" s="6">
        <f t="shared" si="6"/>
        <v>123.74553846153849</v>
      </c>
      <c r="L19" s="6">
        <f t="shared" si="7"/>
        <v>0.52523076923074541</v>
      </c>
      <c r="M19" s="6">
        <f>Q7</f>
        <v>6.5</v>
      </c>
      <c r="N19" s="6">
        <f t="shared" si="8"/>
        <v>0.5</v>
      </c>
    </row>
    <row r="20" spans="1:14" x14ac:dyDescent="0.25">
      <c r="A20" s="1" t="s">
        <v>2</v>
      </c>
      <c r="B20" s="8" t="s">
        <v>84</v>
      </c>
      <c r="C20">
        <v>2019</v>
      </c>
      <c r="D20">
        <v>9</v>
      </c>
      <c r="E20">
        <v>4</v>
      </c>
      <c r="F20" s="19">
        <f t="shared" si="9"/>
        <v>0.69230769230769229</v>
      </c>
      <c r="G20">
        <v>1635.22</v>
      </c>
      <c r="H20" s="6">
        <f t="shared" si="5"/>
        <v>125.78615384615385</v>
      </c>
      <c r="I20">
        <v>1417.5</v>
      </c>
      <c r="K20" s="6">
        <f t="shared" si="6"/>
        <v>123.74553846153849</v>
      </c>
      <c r="L20" s="6">
        <f t="shared" si="7"/>
        <v>2.0406153846153643</v>
      </c>
      <c r="M20" s="6">
        <f>Q7</f>
        <v>6.5</v>
      </c>
      <c r="N20" s="6">
        <f t="shared" si="8"/>
        <v>2.5</v>
      </c>
    </row>
    <row r="21" spans="1:14" x14ac:dyDescent="0.25">
      <c r="A21" s="1" t="s">
        <v>53</v>
      </c>
      <c r="B21" s="8" t="s">
        <v>85</v>
      </c>
      <c r="C21">
        <v>2019</v>
      </c>
      <c r="D21">
        <v>8</v>
      </c>
      <c r="E21">
        <v>5</v>
      </c>
      <c r="F21" s="19">
        <f t="shared" si="9"/>
        <v>0.61538461538461542</v>
      </c>
      <c r="G21">
        <v>1737.08</v>
      </c>
      <c r="H21" s="6">
        <f t="shared" si="5"/>
        <v>133.62153846153845</v>
      </c>
      <c r="I21">
        <v>1561.42</v>
      </c>
      <c r="K21" s="6">
        <f t="shared" si="6"/>
        <v>123.74553846153849</v>
      </c>
      <c r="L21" s="6">
        <f t="shared" si="7"/>
        <v>9.8759999999999621</v>
      </c>
      <c r="M21" s="6">
        <f>Q8</f>
        <v>7.5</v>
      </c>
      <c r="N21" s="6">
        <f t="shared" si="8"/>
        <v>0.5</v>
      </c>
    </row>
    <row r="22" spans="1:14" x14ac:dyDescent="0.25">
      <c r="A22" s="1" t="s">
        <v>29</v>
      </c>
      <c r="B22" s="8" t="s">
        <v>86</v>
      </c>
      <c r="C22">
        <v>2019</v>
      </c>
      <c r="D22">
        <v>8</v>
      </c>
      <c r="E22">
        <v>5</v>
      </c>
      <c r="F22" s="19">
        <f t="shared" si="9"/>
        <v>0.61538461538461542</v>
      </c>
      <c r="G22">
        <v>1583.38</v>
      </c>
      <c r="H22" s="6">
        <f t="shared" si="5"/>
        <v>121.79846153846155</v>
      </c>
      <c r="I22">
        <v>1601.98</v>
      </c>
      <c r="K22" s="6">
        <f t="shared" si="6"/>
        <v>123.74553846153849</v>
      </c>
      <c r="L22" s="6">
        <f t="shared" si="7"/>
        <v>-1.9470769230769349</v>
      </c>
      <c r="M22" s="6">
        <f>Q7</f>
        <v>6.5</v>
      </c>
      <c r="N22" s="6">
        <f t="shared" si="8"/>
        <v>1.5</v>
      </c>
    </row>
    <row r="23" spans="1:14" x14ac:dyDescent="0.25">
      <c r="A23" s="1"/>
      <c r="B23" s="8"/>
      <c r="H23" s="6"/>
      <c r="K23" s="6"/>
      <c r="L23" s="6"/>
      <c r="N23" s="6"/>
    </row>
    <row r="24" spans="1:14" x14ac:dyDescent="0.25">
      <c r="A24" s="1" t="s">
        <v>9</v>
      </c>
      <c r="B24" s="8" t="s">
        <v>77</v>
      </c>
      <c r="C24">
        <v>2018</v>
      </c>
      <c r="D24">
        <v>5</v>
      </c>
      <c r="E24">
        <v>8</v>
      </c>
      <c r="F24" s="19">
        <f t="shared" si="9"/>
        <v>0.38461538461538464</v>
      </c>
      <c r="G24">
        <v>1567.08</v>
      </c>
      <c r="H24" s="6">
        <f t="shared" ref="H24:H33" si="10">G24/13</f>
        <v>120.54461538461538</v>
      </c>
      <c r="I24">
        <v>1565.16</v>
      </c>
      <c r="K24" s="6">
        <f t="shared" ref="K24:K33" si="11">AVERAGE($H$24:$H$33)</f>
        <v>127.21430769230771</v>
      </c>
      <c r="L24" s="6">
        <f t="shared" ref="L24:L33" si="12">H24-K24</f>
        <v>-6.6696923076923298</v>
      </c>
      <c r="M24" s="6">
        <f>Q6</f>
        <v>5.5</v>
      </c>
      <c r="N24" s="6">
        <f t="shared" ref="N24:N33" si="13">D24-M24</f>
        <v>-0.5</v>
      </c>
    </row>
    <row r="25" spans="1:14" x14ac:dyDescent="0.25">
      <c r="A25" s="1" t="s">
        <v>27</v>
      </c>
      <c r="B25" s="8" t="s">
        <v>78</v>
      </c>
      <c r="C25">
        <v>2018</v>
      </c>
      <c r="D25">
        <v>9</v>
      </c>
      <c r="E25">
        <v>4</v>
      </c>
      <c r="F25" s="19">
        <f t="shared" si="9"/>
        <v>0.69230769230769229</v>
      </c>
      <c r="G25">
        <v>1683.04</v>
      </c>
      <c r="H25" s="6">
        <f t="shared" si="10"/>
        <v>129.46461538461537</v>
      </c>
      <c r="I25">
        <v>1562.08</v>
      </c>
      <c r="K25" s="6">
        <f t="shared" si="11"/>
        <v>127.21430769230771</v>
      </c>
      <c r="L25" s="6">
        <f t="shared" si="12"/>
        <v>2.2503076923076577</v>
      </c>
      <c r="M25" s="6">
        <f>Q7</f>
        <v>6.5</v>
      </c>
      <c r="N25" s="6">
        <f t="shared" si="13"/>
        <v>2.5</v>
      </c>
    </row>
    <row r="26" spans="1:14" x14ac:dyDescent="0.25">
      <c r="A26" s="1" t="s">
        <v>48</v>
      </c>
      <c r="B26" s="8" t="s">
        <v>79</v>
      </c>
      <c r="C26">
        <v>2018</v>
      </c>
      <c r="D26">
        <v>8</v>
      </c>
      <c r="E26">
        <v>5</v>
      </c>
      <c r="F26" s="19">
        <f t="shared" si="9"/>
        <v>0.61538461538461542</v>
      </c>
      <c r="G26">
        <v>1676.08</v>
      </c>
      <c r="H26" s="6">
        <f t="shared" si="10"/>
        <v>128.92923076923077</v>
      </c>
      <c r="I26">
        <v>1650.88</v>
      </c>
      <c r="K26" s="6">
        <f t="shared" si="11"/>
        <v>127.21430769230771</v>
      </c>
      <c r="L26" s="6">
        <f t="shared" si="12"/>
        <v>1.714923076923057</v>
      </c>
      <c r="M26" s="6">
        <f>Q7</f>
        <v>6.5</v>
      </c>
      <c r="N26" s="6">
        <f t="shared" si="13"/>
        <v>1.5</v>
      </c>
    </row>
    <row r="27" spans="1:14" x14ac:dyDescent="0.25">
      <c r="A27" s="1" t="s">
        <v>49</v>
      </c>
      <c r="B27" s="8" t="s">
        <v>80</v>
      </c>
      <c r="C27">
        <v>2018</v>
      </c>
      <c r="D27">
        <v>5</v>
      </c>
      <c r="E27">
        <v>8</v>
      </c>
      <c r="F27" s="19">
        <f t="shared" si="9"/>
        <v>0.38461538461538464</v>
      </c>
      <c r="G27">
        <v>1442.16</v>
      </c>
      <c r="H27" s="6">
        <f t="shared" si="10"/>
        <v>110.93538461538462</v>
      </c>
      <c r="I27">
        <v>1699.82</v>
      </c>
      <c r="K27" s="6">
        <f t="shared" si="11"/>
        <v>127.21430769230771</v>
      </c>
      <c r="L27" s="6">
        <f t="shared" si="12"/>
        <v>-16.278923076923093</v>
      </c>
      <c r="M27" s="6">
        <f>Q4</f>
        <v>3.5</v>
      </c>
      <c r="N27" s="6">
        <f t="shared" si="13"/>
        <v>1.5</v>
      </c>
    </row>
    <row r="28" spans="1:14" x14ac:dyDescent="0.25">
      <c r="A28" s="1" t="s">
        <v>28</v>
      </c>
      <c r="B28" s="8" t="s">
        <v>81</v>
      </c>
      <c r="C28">
        <v>2018</v>
      </c>
      <c r="D28">
        <v>8</v>
      </c>
      <c r="E28">
        <v>5</v>
      </c>
      <c r="F28" s="19">
        <f t="shared" si="9"/>
        <v>0.61538461538461542</v>
      </c>
      <c r="G28">
        <v>1775.72</v>
      </c>
      <c r="H28" s="6">
        <f t="shared" si="10"/>
        <v>136.59384615384616</v>
      </c>
      <c r="I28">
        <v>1652.24</v>
      </c>
      <c r="K28" s="6">
        <f t="shared" si="11"/>
        <v>127.21430769230771</v>
      </c>
      <c r="L28" s="6">
        <f t="shared" si="12"/>
        <v>9.3795384615384449</v>
      </c>
      <c r="M28" s="6">
        <f>Q8</f>
        <v>7.5</v>
      </c>
      <c r="N28" s="6">
        <f t="shared" si="13"/>
        <v>0.5</v>
      </c>
    </row>
    <row r="29" spans="1:14" x14ac:dyDescent="0.25">
      <c r="A29" s="1" t="s">
        <v>87</v>
      </c>
      <c r="B29" s="8" t="s">
        <v>82</v>
      </c>
      <c r="C29">
        <v>2018</v>
      </c>
      <c r="D29">
        <v>6</v>
      </c>
      <c r="E29">
        <v>7</v>
      </c>
      <c r="F29" s="19">
        <f t="shared" si="9"/>
        <v>0.46153846153846156</v>
      </c>
      <c r="G29">
        <v>1766</v>
      </c>
      <c r="H29" s="6">
        <f t="shared" si="10"/>
        <v>135.84615384615384</v>
      </c>
      <c r="I29">
        <v>1730.76</v>
      </c>
      <c r="K29" s="6">
        <f t="shared" si="11"/>
        <v>127.21430769230771</v>
      </c>
      <c r="L29" s="6">
        <f t="shared" si="12"/>
        <v>8.6318461538461264</v>
      </c>
      <c r="M29" s="6">
        <f>Q8</f>
        <v>7.5</v>
      </c>
      <c r="N29" s="6">
        <f t="shared" si="13"/>
        <v>-1.5</v>
      </c>
    </row>
    <row r="30" spans="1:14" x14ac:dyDescent="0.25">
      <c r="A30" s="1" t="s">
        <v>22</v>
      </c>
      <c r="B30" s="8" t="s">
        <v>83</v>
      </c>
      <c r="C30">
        <v>2018</v>
      </c>
      <c r="D30">
        <v>0</v>
      </c>
      <c r="E30">
        <v>13</v>
      </c>
      <c r="F30" s="19">
        <f t="shared" si="9"/>
        <v>0</v>
      </c>
      <c r="G30">
        <v>1205.1400000000001</v>
      </c>
      <c r="H30" s="6">
        <f t="shared" si="10"/>
        <v>92.703076923076935</v>
      </c>
      <c r="I30">
        <v>1731</v>
      </c>
      <c r="K30" s="6">
        <f t="shared" si="11"/>
        <v>127.21430769230771</v>
      </c>
      <c r="L30" s="6">
        <f t="shared" si="12"/>
        <v>-34.511230769230778</v>
      </c>
      <c r="M30" s="6">
        <f>Q1</f>
        <v>0.5</v>
      </c>
      <c r="N30" s="6">
        <f t="shared" si="13"/>
        <v>-0.5</v>
      </c>
    </row>
    <row r="31" spans="1:14" x14ac:dyDescent="0.25">
      <c r="A31" s="1" t="s">
        <v>2</v>
      </c>
      <c r="B31" s="8" t="s">
        <v>84</v>
      </c>
      <c r="C31">
        <v>2018</v>
      </c>
      <c r="D31">
        <v>10</v>
      </c>
      <c r="E31">
        <v>3</v>
      </c>
      <c r="F31" s="19">
        <f t="shared" si="9"/>
        <v>0.76923076923076927</v>
      </c>
      <c r="G31">
        <v>1984.18</v>
      </c>
      <c r="H31" s="6">
        <f t="shared" si="10"/>
        <v>152.62923076923079</v>
      </c>
      <c r="I31">
        <v>1561.26</v>
      </c>
      <c r="K31" s="6">
        <f t="shared" si="11"/>
        <v>127.21430769230771</v>
      </c>
      <c r="L31" s="6">
        <f t="shared" si="12"/>
        <v>25.414923076923074</v>
      </c>
      <c r="M31" s="6">
        <f>Q12</f>
        <v>11.5</v>
      </c>
      <c r="N31" s="6">
        <f t="shared" si="13"/>
        <v>-1.5</v>
      </c>
    </row>
    <row r="32" spans="1:14" x14ac:dyDescent="0.25">
      <c r="A32" s="1" t="s">
        <v>53</v>
      </c>
      <c r="B32" s="8" t="s">
        <v>85</v>
      </c>
      <c r="C32">
        <v>2018</v>
      </c>
      <c r="D32">
        <v>6</v>
      </c>
      <c r="E32">
        <v>7</v>
      </c>
      <c r="F32" s="19">
        <f t="shared" si="9"/>
        <v>0.46153846153846156</v>
      </c>
      <c r="G32">
        <v>1787.04</v>
      </c>
      <c r="H32" s="6">
        <f t="shared" si="10"/>
        <v>137.46461538461537</v>
      </c>
      <c r="I32">
        <v>1687.46</v>
      </c>
      <c r="K32" s="6">
        <f t="shared" si="11"/>
        <v>127.21430769230771</v>
      </c>
      <c r="L32" s="6">
        <f t="shared" si="12"/>
        <v>10.250307692307658</v>
      </c>
      <c r="M32" s="6">
        <f>Q9</f>
        <v>8.5</v>
      </c>
      <c r="N32" s="6">
        <f t="shared" si="13"/>
        <v>-2.5</v>
      </c>
    </row>
    <row r="33" spans="1:14" x14ac:dyDescent="0.25">
      <c r="A33" s="1" t="s">
        <v>29</v>
      </c>
      <c r="B33" s="8" t="s">
        <v>86</v>
      </c>
      <c r="C33">
        <v>2018</v>
      </c>
      <c r="D33">
        <v>8</v>
      </c>
      <c r="E33">
        <v>5</v>
      </c>
      <c r="F33" s="19">
        <f t="shared" si="9"/>
        <v>0.61538461538461542</v>
      </c>
      <c r="G33">
        <v>1651.42</v>
      </c>
      <c r="H33" s="6">
        <f t="shared" si="10"/>
        <v>127.0323076923077</v>
      </c>
      <c r="I33">
        <v>1652.24</v>
      </c>
      <c r="K33" s="6">
        <f t="shared" si="11"/>
        <v>127.21430769230771</v>
      </c>
      <c r="L33" s="6">
        <f t="shared" si="12"/>
        <v>-0.18200000000001637</v>
      </c>
      <c r="M33" s="6">
        <f>Q7</f>
        <v>6.5</v>
      </c>
      <c r="N33" s="6">
        <f t="shared" si="13"/>
        <v>1.5</v>
      </c>
    </row>
    <row r="34" spans="1:14" x14ac:dyDescent="0.25">
      <c r="H34" s="6"/>
      <c r="L34" s="6"/>
      <c r="N34" s="6"/>
    </row>
    <row r="35" spans="1:14" x14ac:dyDescent="0.25">
      <c r="A35" s="1" t="s">
        <v>97</v>
      </c>
      <c r="B35" s="8" t="s">
        <v>84</v>
      </c>
      <c r="C35">
        <v>2017</v>
      </c>
      <c r="D35">
        <v>10</v>
      </c>
      <c r="E35">
        <f>13-D35</f>
        <v>3</v>
      </c>
      <c r="F35" s="19">
        <f t="shared" si="9"/>
        <v>0.76923076923076927</v>
      </c>
      <c r="G35">
        <v>1618.68</v>
      </c>
      <c r="H35" s="6">
        <f t="shared" ref="H35:H62" si="14">G35/13</f>
        <v>124.51384615384616</v>
      </c>
      <c r="I35">
        <v>1389.04</v>
      </c>
      <c r="K35" s="6">
        <f>AVERAGE($H$35:$H$44)</f>
        <v>114.52092307692308</v>
      </c>
      <c r="L35" s="6">
        <f t="shared" ref="L35:L44" si="15">H35-K35</f>
        <v>9.992923076923077</v>
      </c>
      <c r="M35" s="6">
        <f>Q9</f>
        <v>8.5</v>
      </c>
      <c r="N35" s="6">
        <f t="shared" ref="N35:N43" si="16">D35-M35</f>
        <v>1.5</v>
      </c>
    </row>
    <row r="36" spans="1:14" x14ac:dyDescent="0.25">
      <c r="A36" s="1" t="s">
        <v>27</v>
      </c>
      <c r="B36" s="8" t="s">
        <v>78</v>
      </c>
      <c r="C36">
        <v>2017</v>
      </c>
      <c r="D36">
        <v>8</v>
      </c>
      <c r="E36">
        <f t="shared" ref="E36:E62" si="17">13-D36</f>
        <v>5</v>
      </c>
      <c r="F36" s="19">
        <f t="shared" si="9"/>
        <v>0.61538461538461542</v>
      </c>
      <c r="G36">
        <v>1569.74</v>
      </c>
      <c r="H36" s="6">
        <f t="shared" si="14"/>
        <v>120.74923076923076</v>
      </c>
      <c r="I36">
        <v>1504.88</v>
      </c>
      <c r="K36" s="6">
        <f t="shared" ref="K36:K44" si="18">AVERAGE($H$35:$H$44)</f>
        <v>114.52092307692308</v>
      </c>
      <c r="L36" s="6">
        <f t="shared" si="15"/>
        <v>6.2283076923076806</v>
      </c>
      <c r="M36" s="6">
        <f>Q8</f>
        <v>7.5</v>
      </c>
      <c r="N36" s="6">
        <f t="shared" si="16"/>
        <v>0.5</v>
      </c>
    </row>
    <row r="37" spans="1:14" x14ac:dyDescent="0.25">
      <c r="A37" s="1" t="s">
        <v>9</v>
      </c>
      <c r="B37" s="8" t="s">
        <v>77</v>
      </c>
      <c r="C37">
        <v>2017</v>
      </c>
      <c r="D37">
        <v>7</v>
      </c>
      <c r="E37">
        <f t="shared" si="17"/>
        <v>6</v>
      </c>
      <c r="F37" s="19">
        <f t="shared" si="9"/>
        <v>0.53846153846153844</v>
      </c>
      <c r="G37">
        <v>1443.04</v>
      </c>
      <c r="H37" s="6">
        <f t="shared" si="14"/>
        <v>111.00307692307692</v>
      </c>
      <c r="I37">
        <v>1483.98</v>
      </c>
      <c r="K37" s="6">
        <f t="shared" si="18"/>
        <v>114.52092307692308</v>
      </c>
      <c r="L37" s="6">
        <f t="shared" si="15"/>
        <v>-3.5178461538461647</v>
      </c>
      <c r="M37" s="6">
        <f>Q7</f>
        <v>6.5</v>
      </c>
      <c r="N37" s="6">
        <f t="shared" si="16"/>
        <v>0.5</v>
      </c>
    </row>
    <row r="38" spans="1:14" x14ac:dyDescent="0.25">
      <c r="A38" s="1" t="s">
        <v>99</v>
      </c>
      <c r="B38" s="8" t="s">
        <v>85</v>
      </c>
      <c r="C38">
        <v>2017</v>
      </c>
      <c r="D38">
        <v>8</v>
      </c>
      <c r="E38">
        <f t="shared" si="17"/>
        <v>5</v>
      </c>
      <c r="F38" s="19">
        <f t="shared" si="9"/>
        <v>0.61538461538461542</v>
      </c>
      <c r="G38">
        <v>1633.2</v>
      </c>
      <c r="H38" s="6">
        <f t="shared" si="14"/>
        <v>125.63076923076923</v>
      </c>
      <c r="I38">
        <v>1502.54</v>
      </c>
      <c r="K38" s="6">
        <f t="shared" si="18"/>
        <v>114.52092307692308</v>
      </c>
      <c r="L38" s="6">
        <f t="shared" si="15"/>
        <v>11.109846153846149</v>
      </c>
      <c r="M38" s="6">
        <f>Q9</f>
        <v>8.5</v>
      </c>
      <c r="N38" s="6">
        <f t="shared" si="16"/>
        <v>-0.5</v>
      </c>
    </row>
    <row r="39" spans="1:14" x14ac:dyDescent="0.25">
      <c r="A39" s="1" t="s">
        <v>87</v>
      </c>
      <c r="B39" s="8" t="s">
        <v>82</v>
      </c>
      <c r="C39">
        <v>2017</v>
      </c>
      <c r="D39">
        <v>6</v>
      </c>
      <c r="E39">
        <f t="shared" si="17"/>
        <v>7</v>
      </c>
      <c r="F39" s="19">
        <f t="shared" si="9"/>
        <v>0.46153846153846156</v>
      </c>
      <c r="G39">
        <v>1519.08</v>
      </c>
      <c r="H39" s="6">
        <f t="shared" si="14"/>
        <v>116.85230769230769</v>
      </c>
      <c r="I39">
        <v>1511.96</v>
      </c>
      <c r="K39" s="6">
        <f t="shared" si="18"/>
        <v>114.52092307692308</v>
      </c>
      <c r="L39" s="6">
        <f t="shared" si="15"/>
        <v>2.3313846153846072</v>
      </c>
      <c r="M39" s="6">
        <f>Q7</f>
        <v>6.5</v>
      </c>
      <c r="N39" s="6">
        <f t="shared" si="16"/>
        <v>-0.5</v>
      </c>
    </row>
    <row r="40" spans="1:14" x14ac:dyDescent="0.25">
      <c r="A40" s="1" t="s">
        <v>29</v>
      </c>
      <c r="B40" s="8" t="s">
        <v>86</v>
      </c>
      <c r="C40">
        <v>2017</v>
      </c>
      <c r="D40">
        <v>8</v>
      </c>
      <c r="E40">
        <f t="shared" si="17"/>
        <v>5</v>
      </c>
      <c r="F40" s="19">
        <f t="shared" si="9"/>
        <v>0.61538461538461542</v>
      </c>
      <c r="G40">
        <v>1584.44</v>
      </c>
      <c r="H40" s="6">
        <f t="shared" si="14"/>
        <v>121.88000000000001</v>
      </c>
      <c r="I40">
        <v>1467.44</v>
      </c>
      <c r="K40" s="6">
        <f t="shared" si="18"/>
        <v>114.52092307692308</v>
      </c>
      <c r="L40" s="6">
        <f t="shared" si="15"/>
        <v>7.3590769230769268</v>
      </c>
      <c r="M40" s="6">
        <f>Q8</f>
        <v>7.5</v>
      </c>
      <c r="N40" s="6">
        <f t="shared" si="16"/>
        <v>0.5</v>
      </c>
    </row>
    <row r="41" spans="1:14" x14ac:dyDescent="0.25">
      <c r="A41" s="1" t="s">
        <v>98</v>
      </c>
      <c r="B41" s="8" t="s">
        <v>81</v>
      </c>
      <c r="C41">
        <v>2017</v>
      </c>
      <c r="D41">
        <v>3</v>
      </c>
      <c r="E41">
        <f t="shared" si="17"/>
        <v>10</v>
      </c>
      <c r="F41" s="19">
        <f t="shared" si="9"/>
        <v>0.23076923076923078</v>
      </c>
      <c r="G41">
        <v>1446.12</v>
      </c>
      <c r="H41" s="6">
        <f t="shared" si="14"/>
        <v>111.24</v>
      </c>
      <c r="I41">
        <v>1538.04</v>
      </c>
      <c r="K41" s="6">
        <f t="shared" si="18"/>
        <v>114.52092307692308</v>
      </c>
      <c r="L41" s="6">
        <f t="shared" si="15"/>
        <v>-3.2809230769230879</v>
      </c>
      <c r="M41" s="6">
        <f>Q7</f>
        <v>6.5</v>
      </c>
      <c r="N41" s="6">
        <f t="shared" si="16"/>
        <v>-3.5</v>
      </c>
    </row>
    <row r="42" spans="1:14" x14ac:dyDescent="0.25">
      <c r="A42" s="1" t="s">
        <v>48</v>
      </c>
      <c r="B42" s="8" t="s">
        <v>79</v>
      </c>
      <c r="C42">
        <v>2017</v>
      </c>
      <c r="D42">
        <v>4</v>
      </c>
      <c r="E42">
        <f t="shared" si="17"/>
        <v>9</v>
      </c>
      <c r="F42" s="19">
        <f t="shared" si="9"/>
        <v>0.30769230769230771</v>
      </c>
      <c r="G42">
        <v>1395.98</v>
      </c>
      <c r="H42" s="6">
        <f t="shared" si="14"/>
        <v>107.38307692307693</v>
      </c>
      <c r="I42">
        <v>1521.6</v>
      </c>
      <c r="K42" s="6">
        <f t="shared" si="18"/>
        <v>114.52092307692308</v>
      </c>
      <c r="L42" s="6">
        <f t="shared" si="15"/>
        <v>-7.1378461538461551</v>
      </c>
      <c r="M42" s="6">
        <f>Q6</f>
        <v>5.5</v>
      </c>
      <c r="N42" s="6">
        <f t="shared" si="16"/>
        <v>-1.5</v>
      </c>
    </row>
    <row r="43" spans="1:14" x14ac:dyDescent="0.25">
      <c r="A43" s="1" t="s">
        <v>22</v>
      </c>
      <c r="B43" s="8" t="s">
        <v>83</v>
      </c>
      <c r="C43">
        <v>2017</v>
      </c>
      <c r="D43">
        <v>5</v>
      </c>
      <c r="E43">
        <f t="shared" si="17"/>
        <v>8</v>
      </c>
      <c r="F43" s="19">
        <f t="shared" si="9"/>
        <v>0.38461538461538464</v>
      </c>
      <c r="G43">
        <v>1366.76</v>
      </c>
      <c r="H43" s="6">
        <f t="shared" si="14"/>
        <v>105.13538461538461</v>
      </c>
      <c r="I43">
        <v>1532.28</v>
      </c>
      <c r="K43" s="6">
        <f t="shared" si="18"/>
        <v>114.52092307692308</v>
      </c>
      <c r="L43" s="6">
        <f t="shared" si="15"/>
        <v>-9.3855384615384736</v>
      </c>
      <c r="M43" s="6">
        <f>Q6</f>
        <v>5.5</v>
      </c>
      <c r="N43" s="6">
        <f t="shared" si="16"/>
        <v>-0.5</v>
      </c>
    </row>
    <row r="44" spans="1:14" x14ac:dyDescent="0.25">
      <c r="A44" s="1" t="s">
        <v>49</v>
      </c>
      <c r="B44" s="8" t="s">
        <v>80</v>
      </c>
      <c r="C44">
        <v>2017</v>
      </c>
      <c r="D44">
        <v>6</v>
      </c>
      <c r="E44">
        <f t="shared" si="17"/>
        <v>7</v>
      </c>
      <c r="F44" s="19">
        <f t="shared" si="9"/>
        <v>0.46153846153846156</v>
      </c>
      <c r="G44">
        <v>1310.68</v>
      </c>
      <c r="H44" s="6">
        <f t="shared" si="14"/>
        <v>100.82153846153847</v>
      </c>
      <c r="I44">
        <v>1430.96</v>
      </c>
      <c r="K44" s="6">
        <f t="shared" si="18"/>
        <v>114.52092307692308</v>
      </c>
      <c r="L44" s="6">
        <f t="shared" si="15"/>
        <v>-13.699384615384616</v>
      </c>
      <c r="M44" s="6">
        <f>Q5</f>
        <v>4.5</v>
      </c>
      <c r="N44" s="6">
        <f>D44-M44</f>
        <v>1.5</v>
      </c>
    </row>
    <row r="45" spans="1:14" x14ac:dyDescent="0.25">
      <c r="H45" s="6"/>
      <c r="N45" s="6"/>
    </row>
    <row r="46" spans="1:14" x14ac:dyDescent="0.25">
      <c r="A46" s="1" t="s">
        <v>27</v>
      </c>
      <c r="B46" s="8" t="s">
        <v>78</v>
      </c>
      <c r="C46">
        <v>2016</v>
      </c>
      <c r="D46">
        <v>8</v>
      </c>
      <c r="E46">
        <f t="shared" si="17"/>
        <v>5</v>
      </c>
      <c r="F46" s="19">
        <f t="shared" si="9"/>
        <v>0.61538461538461542</v>
      </c>
      <c r="G46">
        <v>1843</v>
      </c>
      <c r="H46" s="6">
        <f t="shared" si="14"/>
        <v>141.76923076923077</v>
      </c>
      <c r="I46">
        <v>1559</v>
      </c>
      <c r="K46" s="6">
        <f>AVERAGE($H$46:$H$53)</f>
        <v>120.00000000000001</v>
      </c>
      <c r="L46" s="6">
        <f>H46-K46</f>
        <v>21.769230769230759</v>
      </c>
      <c r="M46" s="6">
        <f>Q11</f>
        <v>10.5</v>
      </c>
      <c r="N46" s="6">
        <f t="shared" ref="N46:N62" si="19">D46-M46</f>
        <v>-2.5</v>
      </c>
    </row>
    <row r="47" spans="1:14" x14ac:dyDescent="0.25">
      <c r="A47" s="1" t="s">
        <v>29</v>
      </c>
      <c r="B47" s="8" t="s">
        <v>86</v>
      </c>
      <c r="C47">
        <v>2016</v>
      </c>
      <c r="D47">
        <v>7</v>
      </c>
      <c r="E47">
        <f t="shared" si="17"/>
        <v>6</v>
      </c>
      <c r="F47" s="19">
        <f t="shared" si="9"/>
        <v>0.53846153846153844</v>
      </c>
      <c r="G47">
        <v>1565</v>
      </c>
      <c r="H47" s="6">
        <f t="shared" si="14"/>
        <v>120.38461538461539</v>
      </c>
      <c r="I47">
        <v>1601</v>
      </c>
      <c r="K47" s="6">
        <f t="shared" ref="K47:K53" si="20">AVERAGE($H$46:$H$53)</f>
        <v>120.00000000000001</v>
      </c>
      <c r="L47" s="6">
        <f t="shared" ref="L47:L62" si="21">H47-K47</f>
        <v>0.38461538461537259</v>
      </c>
      <c r="M47" s="6">
        <f>Q7</f>
        <v>6.5</v>
      </c>
      <c r="N47" s="6">
        <f t="shared" si="19"/>
        <v>0.5</v>
      </c>
    </row>
    <row r="48" spans="1:14" x14ac:dyDescent="0.25">
      <c r="A48" s="1" t="s">
        <v>99</v>
      </c>
      <c r="B48" s="8" t="s">
        <v>85</v>
      </c>
      <c r="C48">
        <v>2016</v>
      </c>
      <c r="D48">
        <v>8</v>
      </c>
      <c r="E48">
        <f t="shared" si="17"/>
        <v>5</v>
      </c>
      <c r="F48" s="19">
        <f t="shared" si="9"/>
        <v>0.61538461538461542</v>
      </c>
      <c r="G48">
        <v>1540</v>
      </c>
      <c r="H48" s="6">
        <f t="shared" si="14"/>
        <v>118.46153846153847</v>
      </c>
      <c r="I48">
        <v>1505</v>
      </c>
      <c r="K48" s="6">
        <f t="shared" si="20"/>
        <v>120.00000000000001</v>
      </c>
      <c r="L48" s="6">
        <f t="shared" si="21"/>
        <v>-1.5384615384615472</v>
      </c>
      <c r="M48" s="6">
        <f>Q7</f>
        <v>6.5</v>
      </c>
      <c r="N48" s="6">
        <f t="shared" si="19"/>
        <v>1.5</v>
      </c>
    </row>
    <row r="49" spans="1:14" x14ac:dyDescent="0.25">
      <c r="A49" s="1" t="s">
        <v>97</v>
      </c>
      <c r="B49" s="8" t="s">
        <v>84</v>
      </c>
      <c r="C49">
        <v>2016</v>
      </c>
      <c r="D49">
        <v>10</v>
      </c>
      <c r="E49">
        <f t="shared" si="17"/>
        <v>3</v>
      </c>
      <c r="F49" s="19">
        <f t="shared" si="9"/>
        <v>0.76923076923076927</v>
      </c>
      <c r="G49">
        <v>1730</v>
      </c>
      <c r="H49" s="6">
        <f t="shared" si="14"/>
        <v>133.07692307692307</v>
      </c>
      <c r="I49">
        <v>1632</v>
      </c>
      <c r="K49" s="6">
        <f t="shared" si="20"/>
        <v>120.00000000000001</v>
      </c>
      <c r="L49" s="6">
        <f t="shared" si="21"/>
        <v>13.076923076923052</v>
      </c>
      <c r="M49" s="6">
        <f>Q9</f>
        <v>8.5</v>
      </c>
      <c r="N49" s="6">
        <f t="shared" si="19"/>
        <v>1.5</v>
      </c>
    </row>
    <row r="50" spans="1:14" x14ac:dyDescent="0.25">
      <c r="A50" s="1" t="s">
        <v>48</v>
      </c>
      <c r="B50" s="8" t="s">
        <v>79</v>
      </c>
      <c r="C50">
        <v>2016</v>
      </c>
      <c r="D50">
        <v>6</v>
      </c>
      <c r="E50">
        <f t="shared" si="17"/>
        <v>7</v>
      </c>
      <c r="F50" s="19">
        <f t="shared" si="9"/>
        <v>0.46153846153846156</v>
      </c>
      <c r="G50">
        <v>1502</v>
      </c>
      <c r="H50" s="6">
        <f t="shared" si="14"/>
        <v>115.53846153846153</v>
      </c>
      <c r="I50">
        <v>1570</v>
      </c>
      <c r="K50" s="6">
        <f t="shared" si="20"/>
        <v>120.00000000000001</v>
      </c>
      <c r="L50" s="6">
        <f t="shared" si="21"/>
        <v>-4.4615384615384812</v>
      </c>
      <c r="M50" s="6">
        <f>Q7</f>
        <v>6.5</v>
      </c>
      <c r="N50" s="6">
        <f t="shared" si="19"/>
        <v>-0.5</v>
      </c>
    </row>
    <row r="51" spans="1:14" x14ac:dyDescent="0.25">
      <c r="A51" s="1" t="s">
        <v>98</v>
      </c>
      <c r="B51" s="8" t="s">
        <v>81</v>
      </c>
      <c r="C51">
        <v>2016</v>
      </c>
      <c r="D51">
        <v>4</v>
      </c>
      <c r="E51">
        <f t="shared" si="17"/>
        <v>9</v>
      </c>
      <c r="F51" s="19">
        <f t="shared" si="9"/>
        <v>0.30769230769230771</v>
      </c>
      <c r="G51">
        <v>1413</v>
      </c>
      <c r="H51" s="6">
        <f t="shared" si="14"/>
        <v>108.69230769230769</v>
      </c>
      <c r="I51">
        <v>1548</v>
      </c>
      <c r="K51" s="6">
        <f t="shared" si="20"/>
        <v>120.00000000000001</v>
      </c>
      <c r="L51" s="6">
        <f t="shared" si="21"/>
        <v>-11.307692307692321</v>
      </c>
      <c r="M51" s="6">
        <f>Q5</f>
        <v>4.5</v>
      </c>
      <c r="N51" s="6">
        <f t="shared" si="19"/>
        <v>-0.5</v>
      </c>
    </row>
    <row r="52" spans="1:14" x14ac:dyDescent="0.25">
      <c r="A52" s="1" t="s">
        <v>100</v>
      </c>
      <c r="B52" s="8" t="s">
        <v>82</v>
      </c>
      <c r="C52">
        <v>2016</v>
      </c>
      <c r="D52">
        <v>6</v>
      </c>
      <c r="E52">
        <f t="shared" si="17"/>
        <v>7</v>
      </c>
      <c r="F52" s="19">
        <f t="shared" si="9"/>
        <v>0.46153846153846156</v>
      </c>
      <c r="G52">
        <v>1567</v>
      </c>
      <c r="H52" s="6">
        <f t="shared" si="14"/>
        <v>120.53846153846153</v>
      </c>
      <c r="I52">
        <v>1458</v>
      </c>
      <c r="K52" s="6">
        <f t="shared" si="20"/>
        <v>120.00000000000001</v>
      </c>
      <c r="L52" s="6">
        <f t="shared" si="21"/>
        <v>0.53846153846151878</v>
      </c>
      <c r="M52" s="6">
        <f>Q7</f>
        <v>6.5</v>
      </c>
      <c r="N52" s="6">
        <f t="shared" si="19"/>
        <v>-0.5</v>
      </c>
    </row>
    <row r="53" spans="1:14" x14ac:dyDescent="0.25">
      <c r="A53" s="1" t="s">
        <v>23</v>
      </c>
      <c r="B53" s="8" t="s">
        <v>77</v>
      </c>
      <c r="C53">
        <v>2016</v>
      </c>
      <c r="D53">
        <v>2</v>
      </c>
      <c r="E53">
        <f t="shared" si="17"/>
        <v>11</v>
      </c>
      <c r="F53" s="19">
        <f t="shared" si="9"/>
        <v>0.15384615384615385</v>
      </c>
      <c r="G53">
        <v>1320</v>
      </c>
      <c r="H53" s="6">
        <f t="shared" si="14"/>
        <v>101.53846153846153</v>
      </c>
      <c r="I53">
        <v>1607</v>
      </c>
      <c r="K53" s="6">
        <f t="shared" si="20"/>
        <v>120.00000000000001</v>
      </c>
      <c r="L53" s="6">
        <f t="shared" si="21"/>
        <v>-18.461538461538481</v>
      </c>
      <c r="M53" s="6">
        <f>Q4</f>
        <v>3.5</v>
      </c>
      <c r="N53" s="6">
        <f t="shared" si="19"/>
        <v>-1.5</v>
      </c>
    </row>
    <row r="54" spans="1:14" x14ac:dyDescent="0.25">
      <c r="A54" s="1"/>
      <c r="G54" s="12"/>
      <c r="H54" s="6"/>
      <c r="L54" s="6"/>
      <c r="N54" s="6"/>
    </row>
    <row r="55" spans="1:14" x14ac:dyDescent="0.25">
      <c r="A55" s="1" t="s">
        <v>27</v>
      </c>
      <c r="B55" s="8" t="s">
        <v>78</v>
      </c>
      <c r="C55">
        <v>2015</v>
      </c>
      <c r="D55">
        <v>9</v>
      </c>
      <c r="E55">
        <f t="shared" si="17"/>
        <v>4</v>
      </c>
      <c r="F55" s="19">
        <f t="shared" si="9"/>
        <v>0.69230769230769229</v>
      </c>
      <c r="G55">
        <v>1613</v>
      </c>
      <c r="H55" s="6">
        <f t="shared" si="14"/>
        <v>124.07692307692308</v>
      </c>
      <c r="I55">
        <v>1565</v>
      </c>
      <c r="K55" s="6">
        <f>AVERAGE($H$55:$H$62)</f>
        <v>118.30769230769231</v>
      </c>
      <c r="L55" s="6">
        <f t="shared" si="21"/>
        <v>5.7692307692307736</v>
      </c>
      <c r="M55" s="6">
        <f>Q8</f>
        <v>7.5</v>
      </c>
      <c r="N55" s="6">
        <f t="shared" si="19"/>
        <v>1.5</v>
      </c>
    </row>
    <row r="56" spans="1:14" x14ac:dyDescent="0.25">
      <c r="A56" s="1" t="s">
        <v>58</v>
      </c>
      <c r="B56" s="8" t="s">
        <v>85</v>
      </c>
      <c r="C56">
        <v>2015</v>
      </c>
      <c r="D56">
        <v>8</v>
      </c>
      <c r="E56">
        <f t="shared" si="17"/>
        <v>5</v>
      </c>
      <c r="F56" s="19">
        <f t="shared" si="9"/>
        <v>0.61538461538461542</v>
      </c>
      <c r="G56">
        <v>1814</v>
      </c>
      <c r="H56" s="6">
        <f t="shared" si="14"/>
        <v>139.53846153846155</v>
      </c>
      <c r="I56">
        <v>1614</v>
      </c>
      <c r="K56" s="6">
        <f t="shared" ref="K56:K62" si="22">AVERAGE($H$55:$H$62)</f>
        <v>118.30769230769231</v>
      </c>
      <c r="L56" s="6">
        <f t="shared" si="21"/>
        <v>21.230769230769241</v>
      </c>
      <c r="M56" s="6">
        <f>Q11</f>
        <v>10.5</v>
      </c>
      <c r="N56" s="6">
        <f t="shared" si="19"/>
        <v>-2.5</v>
      </c>
    </row>
    <row r="57" spans="1:14" x14ac:dyDescent="0.25">
      <c r="A57" s="1" t="s">
        <v>9</v>
      </c>
      <c r="B57" t="s">
        <v>77</v>
      </c>
      <c r="C57">
        <v>2015</v>
      </c>
      <c r="D57">
        <v>7</v>
      </c>
      <c r="E57">
        <f t="shared" si="17"/>
        <v>6</v>
      </c>
      <c r="F57" s="19">
        <f t="shared" si="9"/>
        <v>0.53846153846153844</v>
      </c>
      <c r="G57">
        <v>1561</v>
      </c>
      <c r="H57" s="6">
        <f t="shared" si="14"/>
        <v>120.07692307692308</v>
      </c>
      <c r="I57">
        <v>1531</v>
      </c>
      <c r="K57" s="6">
        <f t="shared" si="22"/>
        <v>118.30769230769231</v>
      </c>
      <c r="L57" s="6">
        <f t="shared" si="21"/>
        <v>1.7692307692307736</v>
      </c>
      <c r="M57" s="6">
        <f>Q7</f>
        <v>6.5</v>
      </c>
      <c r="N57" s="6">
        <f t="shared" si="19"/>
        <v>0.5</v>
      </c>
    </row>
    <row r="58" spans="1:14" x14ac:dyDescent="0.25">
      <c r="A58" s="1" t="s">
        <v>102</v>
      </c>
      <c r="B58" t="s">
        <v>79</v>
      </c>
      <c r="C58">
        <v>2015</v>
      </c>
      <c r="D58">
        <v>7</v>
      </c>
      <c r="E58">
        <f t="shared" si="17"/>
        <v>6</v>
      </c>
      <c r="F58" s="19">
        <f t="shared" si="9"/>
        <v>0.53846153846153844</v>
      </c>
      <c r="G58">
        <v>1424</v>
      </c>
      <c r="H58" s="6">
        <f t="shared" si="14"/>
        <v>109.53846153846153</v>
      </c>
      <c r="I58">
        <v>1564</v>
      </c>
      <c r="K58" s="6">
        <f t="shared" si="22"/>
        <v>118.30769230769231</v>
      </c>
      <c r="L58" s="6">
        <f t="shared" si="21"/>
        <v>-8.7692307692307736</v>
      </c>
      <c r="M58" s="6">
        <f>Q6</f>
        <v>5.5</v>
      </c>
      <c r="N58" s="6">
        <f t="shared" si="19"/>
        <v>1.5</v>
      </c>
    </row>
    <row r="59" spans="1:14" x14ac:dyDescent="0.25">
      <c r="A59" s="1" t="s">
        <v>103</v>
      </c>
      <c r="B59" t="s">
        <v>81</v>
      </c>
      <c r="C59">
        <v>2015</v>
      </c>
      <c r="D59">
        <v>6</v>
      </c>
      <c r="E59">
        <f t="shared" si="17"/>
        <v>7</v>
      </c>
      <c r="F59" s="19">
        <f t="shared" si="9"/>
        <v>0.46153846153846156</v>
      </c>
      <c r="G59">
        <v>1475</v>
      </c>
      <c r="H59" s="6">
        <f t="shared" si="14"/>
        <v>113.46153846153847</v>
      </c>
      <c r="I59">
        <v>1541</v>
      </c>
      <c r="K59" s="6">
        <f t="shared" si="22"/>
        <v>118.30769230769231</v>
      </c>
      <c r="L59" s="6">
        <f t="shared" si="21"/>
        <v>-4.8461538461538396</v>
      </c>
      <c r="M59" s="6">
        <f>Q7</f>
        <v>6.5</v>
      </c>
      <c r="N59" s="6">
        <f t="shared" si="19"/>
        <v>-0.5</v>
      </c>
    </row>
    <row r="60" spans="1:14" x14ac:dyDescent="0.25">
      <c r="A60" s="1" t="s">
        <v>29</v>
      </c>
      <c r="B60" t="s">
        <v>86</v>
      </c>
      <c r="C60">
        <v>2015</v>
      </c>
      <c r="D60">
        <v>4</v>
      </c>
      <c r="E60">
        <f t="shared" si="17"/>
        <v>9</v>
      </c>
      <c r="F60" s="19">
        <f t="shared" si="9"/>
        <v>0.30769230769230771</v>
      </c>
      <c r="G60">
        <v>1461</v>
      </c>
      <c r="H60" s="6">
        <f t="shared" si="14"/>
        <v>112.38461538461539</v>
      </c>
      <c r="I60">
        <v>1432</v>
      </c>
      <c r="K60" s="6">
        <f t="shared" si="22"/>
        <v>118.30769230769231</v>
      </c>
      <c r="L60" s="6">
        <f t="shared" si="21"/>
        <v>-5.9230769230769198</v>
      </c>
      <c r="M60" s="6">
        <f>Q6</f>
        <v>5.5</v>
      </c>
      <c r="N60" s="6">
        <f t="shared" si="19"/>
        <v>-1.5</v>
      </c>
    </row>
    <row r="61" spans="1:14" x14ac:dyDescent="0.25">
      <c r="A61" s="1" t="s">
        <v>87</v>
      </c>
      <c r="B61" t="s">
        <v>82</v>
      </c>
      <c r="C61">
        <v>2015</v>
      </c>
      <c r="D61">
        <v>5</v>
      </c>
      <c r="E61">
        <f t="shared" si="17"/>
        <v>8</v>
      </c>
      <c r="F61" s="19">
        <f t="shared" si="9"/>
        <v>0.38461538461538464</v>
      </c>
      <c r="G61">
        <v>1424</v>
      </c>
      <c r="H61" s="6">
        <f t="shared" si="14"/>
        <v>109.53846153846153</v>
      </c>
      <c r="I61">
        <v>1538</v>
      </c>
      <c r="K61" s="6">
        <f t="shared" si="22"/>
        <v>118.30769230769231</v>
      </c>
      <c r="L61" s="6">
        <f t="shared" si="21"/>
        <v>-8.7692307692307736</v>
      </c>
      <c r="M61" s="6">
        <f>Q6</f>
        <v>5.5</v>
      </c>
      <c r="N61" s="6">
        <f t="shared" si="19"/>
        <v>-0.5</v>
      </c>
    </row>
    <row r="62" spans="1:14" x14ac:dyDescent="0.25">
      <c r="A62" s="1" t="s">
        <v>104</v>
      </c>
      <c r="B62" t="s">
        <v>84</v>
      </c>
      <c r="C62">
        <v>2015</v>
      </c>
      <c r="D62">
        <v>5</v>
      </c>
      <c r="E62">
        <f t="shared" si="17"/>
        <v>8</v>
      </c>
      <c r="F62" s="19">
        <f t="shared" si="9"/>
        <v>0.38461538461538464</v>
      </c>
      <c r="G62">
        <v>1532</v>
      </c>
      <c r="H62" s="6">
        <f t="shared" si="14"/>
        <v>117.84615384615384</v>
      </c>
      <c r="I62">
        <v>1519</v>
      </c>
      <c r="K62" s="6">
        <f t="shared" si="22"/>
        <v>118.30769230769231</v>
      </c>
      <c r="L62" s="6">
        <f t="shared" si="21"/>
        <v>-0.461538461538467</v>
      </c>
      <c r="M62" s="6">
        <f>Q6</f>
        <v>5.5</v>
      </c>
      <c r="N62" s="6">
        <f t="shared" si="19"/>
        <v>-0.5</v>
      </c>
    </row>
    <row r="63" spans="1:14" x14ac:dyDescent="0.25">
      <c r="F63"/>
    </row>
    <row r="64" spans="1:14" x14ac:dyDescent="0.25">
      <c r="F64"/>
    </row>
    <row r="65" spans="6:6" x14ac:dyDescent="0.25">
      <c r="F65"/>
    </row>
    <row r="66" spans="6:6" x14ac:dyDescent="0.25">
      <c r="F66"/>
    </row>
    <row r="67" spans="6:6" x14ac:dyDescent="0.25">
      <c r="F67"/>
    </row>
    <row r="68" spans="6:6" x14ac:dyDescent="0.25">
      <c r="F68"/>
    </row>
    <row r="69" spans="6:6" x14ac:dyDescent="0.25">
      <c r="F69"/>
    </row>
    <row r="70" spans="6:6" x14ac:dyDescent="0.25">
      <c r="F70"/>
    </row>
    <row r="71" spans="6:6" x14ac:dyDescent="0.25">
      <c r="F71"/>
    </row>
    <row r="72" spans="6:6" x14ac:dyDescent="0.25">
      <c r="F72"/>
    </row>
    <row r="73" spans="6:6" x14ac:dyDescent="0.25">
      <c r="F73"/>
    </row>
    <row r="74" spans="6:6" x14ac:dyDescent="0.25">
      <c r="F74"/>
    </row>
    <row r="75" spans="6:6" x14ac:dyDescent="0.25">
      <c r="F75"/>
    </row>
    <row r="76" spans="6:6" x14ac:dyDescent="0.25">
      <c r="F76"/>
    </row>
    <row r="77" spans="6:6" x14ac:dyDescent="0.25">
      <c r="F77"/>
    </row>
    <row r="78" spans="6:6" x14ac:dyDescent="0.25">
      <c r="F78"/>
    </row>
    <row r="79" spans="6:6" x14ac:dyDescent="0.25">
      <c r="F79"/>
    </row>
    <row r="80" spans="6:6" x14ac:dyDescent="0.25">
      <c r="F80"/>
    </row>
    <row r="81" spans="7:7" x14ac:dyDescent="0.25">
      <c r="G81" s="13"/>
    </row>
    <row r="82" spans="7:7" x14ac:dyDescent="0.25">
      <c r="G82" s="11"/>
    </row>
    <row r="83" spans="7:7" x14ac:dyDescent="0.25">
      <c r="G83" s="12"/>
    </row>
    <row r="84" spans="7:7" x14ac:dyDescent="0.25">
      <c r="G84" s="12"/>
    </row>
    <row r="85" spans="7:7" x14ac:dyDescent="0.25">
      <c r="G85" s="12"/>
    </row>
    <row r="86" spans="7:7" x14ac:dyDescent="0.25">
      <c r="G86" s="12"/>
    </row>
    <row r="87" spans="7:7" x14ac:dyDescent="0.25">
      <c r="G87" s="15"/>
    </row>
    <row r="88" spans="7:7" x14ac:dyDescent="0.25">
      <c r="G88" s="12"/>
    </row>
    <row r="89" spans="7:7" x14ac:dyDescent="0.25">
      <c r="G89" s="12"/>
    </row>
    <row r="90" spans="7:7" x14ac:dyDescent="0.25">
      <c r="G90" s="13"/>
    </row>
    <row r="91" spans="7:7" x14ac:dyDescent="0.25">
      <c r="G91" s="11"/>
    </row>
    <row r="92" spans="7:7" x14ac:dyDescent="0.25">
      <c r="G92" s="12"/>
    </row>
    <row r="93" spans="7:7" x14ac:dyDescent="0.25">
      <c r="G93" s="12"/>
    </row>
    <row r="94" spans="7:7" x14ac:dyDescent="0.25">
      <c r="G94" s="12"/>
    </row>
    <row r="95" spans="7:7" x14ac:dyDescent="0.25">
      <c r="G95" s="12"/>
    </row>
    <row r="96" spans="7:7" x14ac:dyDescent="0.25">
      <c r="G96" s="15"/>
    </row>
    <row r="97" spans="7:7" x14ac:dyDescent="0.25">
      <c r="G97" s="12"/>
    </row>
    <row r="98" spans="7:7" x14ac:dyDescent="0.25">
      <c r="G98" s="12"/>
    </row>
    <row r="99" spans="7:7" x14ac:dyDescent="0.25">
      <c r="G99" s="13"/>
    </row>
    <row r="100" spans="7:7" x14ac:dyDescent="0.25">
      <c r="G100" s="11"/>
    </row>
    <row r="101" spans="7:7" x14ac:dyDescent="0.25">
      <c r="G101" s="12"/>
    </row>
    <row r="102" spans="7:7" x14ac:dyDescent="0.25">
      <c r="G102" s="12"/>
    </row>
    <row r="103" spans="7:7" x14ac:dyDescent="0.25">
      <c r="G103" s="12"/>
    </row>
    <row r="104" spans="7:7" x14ac:dyDescent="0.25">
      <c r="G104" s="12"/>
    </row>
    <row r="105" spans="7:7" x14ac:dyDescent="0.25">
      <c r="G105" s="14"/>
    </row>
    <row r="106" spans="7:7" x14ac:dyDescent="0.25">
      <c r="G106" s="12"/>
    </row>
    <row r="107" spans="7:7" x14ac:dyDescent="0.25">
      <c r="G107" s="12"/>
    </row>
    <row r="108" spans="7:7" x14ac:dyDescent="0.25">
      <c r="G108" s="16"/>
    </row>
    <row r="109" spans="7:7" x14ac:dyDescent="0.25">
      <c r="G109" s="17"/>
    </row>
    <row r="110" spans="7:7" x14ac:dyDescent="0.25">
      <c r="G110" s="12"/>
    </row>
    <row r="111" spans="7:7" x14ac:dyDescent="0.25">
      <c r="G111" s="12"/>
    </row>
    <row r="112" spans="7:7" x14ac:dyDescent="0.25">
      <c r="G112" s="12"/>
    </row>
    <row r="113" spans="7:7" x14ac:dyDescent="0.25">
      <c r="G113" s="12"/>
    </row>
    <row r="114" spans="7:7" x14ac:dyDescent="0.25">
      <c r="G114" s="15"/>
    </row>
    <row r="115" spans="7:7" x14ac:dyDescent="0.25">
      <c r="G115" s="12"/>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CAF9A-8062-4D86-9E4E-B1C2A59AF0D6}">
  <dimension ref="A1:P57"/>
  <sheetViews>
    <sheetView workbookViewId="0">
      <selection activeCell="G8" sqref="G8"/>
    </sheetView>
  </sheetViews>
  <sheetFormatPr defaultRowHeight="15" x14ac:dyDescent="0.25"/>
  <cols>
    <col min="1" max="1" width="25.140625" style="1" bestFit="1" customWidth="1"/>
    <col min="2" max="2" width="9.7109375" style="8" bestFit="1" customWidth="1"/>
    <col min="3" max="3" width="7.28515625" bestFit="1" customWidth="1"/>
    <col min="4" max="4" width="7.85546875" bestFit="1" customWidth="1"/>
    <col min="5" max="5" width="9" bestFit="1" customWidth="1"/>
    <col min="6" max="6" width="12" style="22" bestFit="1" customWidth="1"/>
    <col min="7" max="7" width="12.140625" bestFit="1" customWidth="1"/>
    <col min="8" max="8" width="12" style="7" bestFit="1" customWidth="1"/>
    <col min="9" max="9" width="16" bestFit="1" customWidth="1"/>
    <col min="10" max="10" width="18.85546875" bestFit="1" customWidth="1"/>
    <col min="11" max="11" width="12.28515625" bestFit="1" customWidth="1"/>
    <col min="12" max="12" width="11.42578125" customWidth="1"/>
    <col min="13" max="13" width="22.85546875" style="6" bestFit="1" customWidth="1"/>
    <col min="14" max="14" width="32" style="6" bestFit="1" customWidth="1"/>
    <col min="15" max="15" width="17.42578125" bestFit="1" customWidth="1"/>
    <col min="16" max="16" width="12.42578125" bestFit="1" customWidth="1"/>
  </cols>
  <sheetData>
    <row r="1" spans="1:16" s="1" customFormat="1" x14ac:dyDescent="0.25">
      <c r="A1" s="1" t="s">
        <v>74</v>
      </c>
      <c r="B1" s="3" t="s">
        <v>76</v>
      </c>
      <c r="C1" s="1" t="s">
        <v>75</v>
      </c>
      <c r="D1" s="1" t="s">
        <v>60</v>
      </c>
      <c r="E1" s="1" t="s">
        <v>57</v>
      </c>
      <c r="F1" s="21" t="s">
        <v>101</v>
      </c>
      <c r="G1" s="1" t="s">
        <v>61</v>
      </c>
      <c r="H1" s="4" t="s">
        <v>46</v>
      </c>
      <c r="I1" s="1" t="s">
        <v>62</v>
      </c>
      <c r="J1" s="1" t="s">
        <v>127</v>
      </c>
      <c r="K1" s="1" t="s">
        <v>106</v>
      </c>
      <c r="L1" s="1" t="s">
        <v>107</v>
      </c>
      <c r="M1" s="20" t="s">
        <v>105</v>
      </c>
      <c r="N1" s="20" t="s">
        <v>89</v>
      </c>
      <c r="O1" s="1" t="s">
        <v>90</v>
      </c>
      <c r="P1" s="1" t="s">
        <v>71</v>
      </c>
    </row>
    <row r="2" spans="1:16" x14ac:dyDescent="0.25">
      <c r="A2" s="1" t="s">
        <v>29</v>
      </c>
      <c r="B2" s="8" t="s">
        <v>86</v>
      </c>
      <c r="C2">
        <v>2020</v>
      </c>
      <c r="D2">
        <v>3</v>
      </c>
      <c r="E2">
        <v>10</v>
      </c>
      <c r="F2" s="22">
        <v>0.23076923076923078</v>
      </c>
      <c r="G2">
        <v>1316.82</v>
      </c>
      <c r="H2" s="7">
        <v>101.29384615384615</v>
      </c>
      <c r="I2">
        <v>1663.6</v>
      </c>
      <c r="J2" s="6">
        <f t="shared" ref="J2:J33" si="0">H2-(I2/13)</f>
        <v>-26.675384615384615</v>
      </c>
      <c r="M2" s="6">
        <v>125.24153846153845</v>
      </c>
      <c r="N2" s="6">
        <v>-23.947692307692307</v>
      </c>
      <c r="O2" s="6">
        <v>2.5</v>
      </c>
      <c r="P2">
        <v>0.5</v>
      </c>
    </row>
    <row r="3" spans="1:16" x14ac:dyDescent="0.25">
      <c r="A3" s="1" t="s">
        <v>51</v>
      </c>
      <c r="B3" s="8" t="s">
        <v>83</v>
      </c>
      <c r="C3">
        <v>2020</v>
      </c>
      <c r="D3">
        <v>5</v>
      </c>
      <c r="E3">
        <v>8</v>
      </c>
      <c r="F3" s="22">
        <v>0.38461538461538464</v>
      </c>
      <c r="G3">
        <v>1635.3200000000002</v>
      </c>
      <c r="H3" s="7">
        <v>125.79384615384616</v>
      </c>
      <c r="I3">
        <v>1810.7199999999998</v>
      </c>
      <c r="J3" s="6">
        <f t="shared" si="0"/>
        <v>-13.492307692307676</v>
      </c>
      <c r="M3" s="6">
        <v>125.24153846153845</v>
      </c>
      <c r="N3" s="6">
        <v>0.55230769230770704</v>
      </c>
      <c r="O3" s="6">
        <v>6.5</v>
      </c>
      <c r="P3">
        <v>-1.5</v>
      </c>
    </row>
    <row r="4" spans="1:16" x14ac:dyDescent="0.25">
      <c r="A4" s="1" t="s">
        <v>109</v>
      </c>
      <c r="B4" s="8" t="s">
        <v>119</v>
      </c>
      <c r="C4">
        <v>2020</v>
      </c>
      <c r="D4">
        <v>6</v>
      </c>
      <c r="E4">
        <v>7</v>
      </c>
      <c r="F4" s="22">
        <v>0.46153846153846156</v>
      </c>
      <c r="G4">
        <v>1562.3600000000001</v>
      </c>
      <c r="H4" s="7">
        <v>120.18153846153847</v>
      </c>
      <c r="I4">
        <v>1699.02</v>
      </c>
      <c r="J4" s="6">
        <f t="shared" si="0"/>
        <v>-10.512307692307687</v>
      </c>
      <c r="M4" s="6">
        <v>125.24153846153845</v>
      </c>
      <c r="N4" s="6">
        <v>-5.0599999999999881</v>
      </c>
      <c r="O4" s="6">
        <v>5.5</v>
      </c>
      <c r="P4">
        <v>0.5</v>
      </c>
    </row>
    <row r="5" spans="1:16" x14ac:dyDescent="0.25">
      <c r="A5" s="1" t="s">
        <v>2</v>
      </c>
      <c r="B5" s="8" t="s">
        <v>84</v>
      </c>
      <c r="C5">
        <v>2020</v>
      </c>
      <c r="D5">
        <v>6</v>
      </c>
      <c r="E5">
        <v>10</v>
      </c>
      <c r="F5" s="22">
        <v>0.46153846153846156</v>
      </c>
      <c r="G5">
        <v>1630.74</v>
      </c>
      <c r="H5" s="7">
        <v>125.44153846153846</v>
      </c>
      <c r="I5">
        <v>1651.24</v>
      </c>
      <c r="J5" s="6">
        <f t="shared" si="0"/>
        <v>-1.5769230769230802</v>
      </c>
      <c r="M5" s="6">
        <v>125.24153846153845</v>
      </c>
      <c r="N5" s="6">
        <v>0.20000000000000284</v>
      </c>
      <c r="O5" s="6">
        <v>6.5</v>
      </c>
      <c r="P5">
        <v>-0.5</v>
      </c>
    </row>
    <row r="6" spans="1:16" x14ac:dyDescent="0.25">
      <c r="A6" s="1" t="s">
        <v>28</v>
      </c>
      <c r="B6" s="8" t="s">
        <v>81</v>
      </c>
      <c r="C6">
        <v>2020</v>
      </c>
      <c r="D6">
        <v>6</v>
      </c>
      <c r="E6">
        <v>7</v>
      </c>
      <c r="F6" s="22">
        <v>0.46153846153846156</v>
      </c>
      <c r="G6">
        <v>1495.1200000000001</v>
      </c>
      <c r="H6" s="7">
        <v>115.00923076923078</v>
      </c>
      <c r="I6">
        <v>1504.28</v>
      </c>
      <c r="J6" s="6">
        <f t="shared" si="0"/>
        <v>-0.70461538461536577</v>
      </c>
      <c r="M6" s="6">
        <v>125.24153846153845</v>
      </c>
      <c r="N6" s="6">
        <v>-10.232307692307671</v>
      </c>
      <c r="O6" s="6">
        <v>4.5</v>
      </c>
      <c r="P6">
        <v>1.5</v>
      </c>
    </row>
    <row r="7" spans="1:16" x14ac:dyDescent="0.25">
      <c r="A7" s="1" t="s">
        <v>53</v>
      </c>
      <c r="B7" s="8" t="s">
        <v>85</v>
      </c>
      <c r="C7">
        <v>2020</v>
      </c>
      <c r="D7">
        <v>7</v>
      </c>
      <c r="E7">
        <v>6</v>
      </c>
      <c r="F7" s="22">
        <v>0.53846153846153844</v>
      </c>
      <c r="G7">
        <v>1651.06</v>
      </c>
      <c r="H7" s="7">
        <v>127.00461538461538</v>
      </c>
      <c r="I7">
        <v>1627.38</v>
      </c>
      <c r="J7" s="6">
        <f t="shared" si="0"/>
        <v>1.8215384615384522</v>
      </c>
      <c r="M7" s="6">
        <v>125.24153846153845</v>
      </c>
      <c r="N7" s="6">
        <v>1.7630769230769232</v>
      </c>
      <c r="O7" s="6">
        <v>6.5</v>
      </c>
      <c r="P7">
        <v>0.5</v>
      </c>
    </row>
    <row r="8" spans="1:16" x14ac:dyDescent="0.25">
      <c r="A8" s="1" t="s">
        <v>9</v>
      </c>
      <c r="B8" s="8" t="s">
        <v>77</v>
      </c>
      <c r="C8">
        <v>2020</v>
      </c>
      <c r="D8">
        <v>7</v>
      </c>
      <c r="E8">
        <v>6</v>
      </c>
      <c r="F8" s="22">
        <v>0.53846153846153844</v>
      </c>
      <c r="G8">
        <v>1712.94</v>
      </c>
      <c r="H8" s="7">
        <v>131.76461538461538</v>
      </c>
      <c r="I8">
        <v>1668.9</v>
      </c>
      <c r="J8" s="6">
        <f t="shared" si="0"/>
        <v>3.3876923076923049</v>
      </c>
      <c r="M8" s="6">
        <v>125.24153846153845</v>
      </c>
      <c r="N8" s="6">
        <v>6.5230769230769283</v>
      </c>
      <c r="O8" s="6">
        <v>7.5</v>
      </c>
      <c r="P8">
        <v>-0.5</v>
      </c>
    </row>
    <row r="9" spans="1:16" x14ac:dyDescent="0.25">
      <c r="A9" s="1" t="s">
        <v>47</v>
      </c>
      <c r="B9" s="8" t="s">
        <v>78</v>
      </c>
      <c r="C9">
        <v>2020</v>
      </c>
      <c r="D9">
        <v>5</v>
      </c>
      <c r="E9">
        <v>8</v>
      </c>
      <c r="F9" s="22">
        <v>0.38461538461538464</v>
      </c>
      <c r="G9">
        <v>1647.3</v>
      </c>
      <c r="H9" s="7">
        <v>126.71538461538461</v>
      </c>
      <c r="I9">
        <v>1570.4</v>
      </c>
      <c r="J9" s="6">
        <f t="shared" si="0"/>
        <v>5.9153846153845961</v>
      </c>
      <c r="M9" s="6">
        <v>125.24153846153845</v>
      </c>
      <c r="N9" s="6">
        <v>1.4738461538461536</v>
      </c>
      <c r="O9" s="6">
        <v>6.5</v>
      </c>
      <c r="P9">
        <v>-1.5</v>
      </c>
    </row>
    <row r="10" spans="1:16" x14ac:dyDescent="0.25">
      <c r="A10" s="1" t="s">
        <v>50</v>
      </c>
      <c r="B10" s="8" t="s">
        <v>82</v>
      </c>
      <c r="C10">
        <v>2020</v>
      </c>
      <c r="D10">
        <v>9</v>
      </c>
      <c r="E10">
        <v>5</v>
      </c>
      <c r="F10" s="22">
        <v>0.69230769230769229</v>
      </c>
      <c r="G10">
        <v>1757.78</v>
      </c>
      <c r="H10" s="7">
        <v>135.21384615384616</v>
      </c>
      <c r="I10">
        <v>1560.8000000000002</v>
      </c>
      <c r="J10" s="6">
        <f t="shared" si="0"/>
        <v>15.152307692307687</v>
      </c>
      <c r="M10" s="6">
        <v>125.24153846153845</v>
      </c>
      <c r="N10" s="6">
        <v>9.9723076923077087</v>
      </c>
      <c r="O10" s="6">
        <v>7.5</v>
      </c>
      <c r="P10">
        <v>1.5</v>
      </c>
    </row>
    <row r="11" spans="1:16" x14ac:dyDescent="0.25">
      <c r="A11" s="1" t="s">
        <v>48</v>
      </c>
      <c r="B11" s="8" t="s">
        <v>79</v>
      </c>
      <c r="C11">
        <v>2020</v>
      </c>
      <c r="D11">
        <v>10</v>
      </c>
      <c r="E11">
        <v>3</v>
      </c>
      <c r="F11" s="22">
        <v>0.76923076923076927</v>
      </c>
      <c r="G11">
        <v>1871.96</v>
      </c>
      <c r="H11" s="7">
        <v>143.99692307692308</v>
      </c>
      <c r="I11">
        <v>1525.06</v>
      </c>
      <c r="J11" s="6">
        <f t="shared" si="0"/>
        <v>26.684615384615398</v>
      </c>
      <c r="M11" s="6">
        <v>125.24153846153845</v>
      </c>
      <c r="N11" s="6">
        <v>18.755384615384628</v>
      </c>
      <c r="O11" s="6">
        <v>9.5</v>
      </c>
      <c r="P11">
        <v>0.5</v>
      </c>
    </row>
    <row r="12" spans="1:16" x14ac:dyDescent="0.25">
      <c r="A12" s="1" t="s">
        <v>48</v>
      </c>
      <c r="B12" s="8" t="s">
        <v>79</v>
      </c>
      <c r="C12">
        <v>2019</v>
      </c>
      <c r="D12">
        <v>2</v>
      </c>
      <c r="E12">
        <v>11</v>
      </c>
      <c r="F12" s="22">
        <v>0.15384615384615385</v>
      </c>
      <c r="G12">
        <v>1407.34</v>
      </c>
      <c r="H12" s="7">
        <v>108.25692307692307</v>
      </c>
      <c r="I12">
        <v>1726.94</v>
      </c>
      <c r="J12" s="6">
        <f t="shared" si="0"/>
        <v>-24.584615384615404</v>
      </c>
      <c r="M12" s="6">
        <v>123.74553846153849</v>
      </c>
      <c r="N12" s="6">
        <v>-15.488615384615414</v>
      </c>
      <c r="O12">
        <v>3.5</v>
      </c>
      <c r="P12">
        <v>-1.5</v>
      </c>
    </row>
    <row r="13" spans="1:16" x14ac:dyDescent="0.25">
      <c r="A13" s="1" t="s">
        <v>49</v>
      </c>
      <c r="B13" s="8" t="s">
        <v>80</v>
      </c>
      <c r="C13">
        <v>2019</v>
      </c>
      <c r="D13">
        <v>5</v>
      </c>
      <c r="E13">
        <v>8</v>
      </c>
      <c r="F13" s="22">
        <v>0.38461538461538464</v>
      </c>
      <c r="G13">
        <v>1337.08</v>
      </c>
      <c r="H13" s="7">
        <v>102.85230769230769</v>
      </c>
      <c r="I13">
        <v>1499.32</v>
      </c>
      <c r="J13" s="6">
        <f t="shared" si="0"/>
        <v>-12.480000000000004</v>
      </c>
      <c r="L13">
        <v>1</v>
      </c>
      <c r="M13" s="6">
        <v>123.74553846153849</v>
      </c>
      <c r="N13" s="6">
        <v>-20.893230769230797</v>
      </c>
      <c r="O13">
        <v>2.5</v>
      </c>
      <c r="P13">
        <v>2.5</v>
      </c>
    </row>
    <row r="14" spans="1:16" x14ac:dyDescent="0.25">
      <c r="A14" s="1" t="s">
        <v>9</v>
      </c>
      <c r="B14" s="8" t="s">
        <v>77</v>
      </c>
      <c r="C14">
        <v>2019</v>
      </c>
      <c r="D14">
        <v>3</v>
      </c>
      <c r="E14">
        <v>10</v>
      </c>
      <c r="F14" s="22">
        <v>0.23076923076923078</v>
      </c>
      <c r="G14">
        <v>1697.24</v>
      </c>
      <c r="H14" s="7">
        <v>130.55692307692308</v>
      </c>
      <c r="I14">
        <v>1800.86</v>
      </c>
      <c r="J14" s="6">
        <f t="shared" si="0"/>
        <v>-7.9707692307692071</v>
      </c>
      <c r="M14" s="6">
        <v>123.74553846153849</v>
      </c>
      <c r="N14" s="6">
        <v>6.8113846153845969</v>
      </c>
      <c r="O14">
        <v>7.5</v>
      </c>
      <c r="P14">
        <v>-4.5</v>
      </c>
    </row>
    <row r="15" spans="1:16" x14ac:dyDescent="0.25">
      <c r="A15" s="1" t="s">
        <v>47</v>
      </c>
      <c r="B15" s="8" t="s">
        <v>78</v>
      </c>
      <c r="C15">
        <v>2019</v>
      </c>
      <c r="D15">
        <v>6</v>
      </c>
      <c r="E15">
        <v>7</v>
      </c>
      <c r="F15" s="22">
        <v>0.46153846153846156</v>
      </c>
      <c r="G15">
        <v>1700.78</v>
      </c>
      <c r="H15" s="7">
        <v>130.82923076923078</v>
      </c>
      <c r="I15">
        <v>1798.46</v>
      </c>
      <c r="J15" s="6">
        <f t="shared" si="0"/>
        <v>-7.5138461538461456</v>
      </c>
      <c r="M15" s="6">
        <v>123.74553846153849</v>
      </c>
      <c r="N15" s="6">
        <v>7.0836923076922886</v>
      </c>
      <c r="O15">
        <v>7.5</v>
      </c>
      <c r="P15">
        <v>-1.5</v>
      </c>
    </row>
    <row r="16" spans="1:16" x14ac:dyDescent="0.25">
      <c r="A16" s="1" t="s">
        <v>28</v>
      </c>
      <c r="B16" s="8" t="s">
        <v>81</v>
      </c>
      <c r="C16">
        <v>2019</v>
      </c>
      <c r="D16">
        <v>8</v>
      </c>
      <c r="E16">
        <v>5</v>
      </c>
      <c r="F16" s="22">
        <v>0.61538461538461542</v>
      </c>
      <c r="G16">
        <v>1548.34</v>
      </c>
      <c r="H16" s="7">
        <v>119.10307692307691</v>
      </c>
      <c r="I16">
        <v>1584.8</v>
      </c>
      <c r="J16" s="6">
        <f t="shared" si="0"/>
        <v>-2.8046153846153885</v>
      </c>
      <c r="M16" s="6">
        <v>123.74553846153849</v>
      </c>
      <c r="N16" s="6">
        <v>-4.6424615384615748</v>
      </c>
      <c r="O16">
        <v>6.5</v>
      </c>
      <c r="P16">
        <v>1.5</v>
      </c>
    </row>
    <row r="17" spans="1:16" x14ac:dyDescent="0.25">
      <c r="A17" s="1" t="s">
        <v>29</v>
      </c>
      <c r="B17" s="8" t="s">
        <v>86</v>
      </c>
      <c r="C17">
        <v>2019</v>
      </c>
      <c r="D17">
        <v>8</v>
      </c>
      <c r="E17">
        <v>5</v>
      </c>
      <c r="F17" s="22">
        <v>0.61538461538461542</v>
      </c>
      <c r="G17">
        <v>1583.38</v>
      </c>
      <c r="H17" s="7">
        <v>121.79846153846155</v>
      </c>
      <c r="I17">
        <v>1601.98</v>
      </c>
      <c r="J17" s="6">
        <f t="shared" si="0"/>
        <v>-1.430769230769215</v>
      </c>
      <c r="M17" s="6">
        <v>123.74553846153849</v>
      </c>
      <c r="N17" s="6">
        <v>-1.9470769230769349</v>
      </c>
      <c r="O17">
        <v>6.5</v>
      </c>
      <c r="P17">
        <v>1.5</v>
      </c>
    </row>
    <row r="18" spans="1:16" x14ac:dyDescent="0.25">
      <c r="A18" s="1" t="s">
        <v>51</v>
      </c>
      <c r="B18" s="8" t="s">
        <v>83</v>
      </c>
      <c r="C18">
        <v>2019</v>
      </c>
      <c r="D18">
        <v>7</v>
      </c>
      <c r="E18">
        <v>6</v>
      </c>
      <c r="F18" s="22">
        <v>0.53846153846153844</v>
      </c>
      <c r="G18">
        <v>1615.52</v>
      </c>
      <c r="H18" s="7">
        <v>124.27076923076923</v>
      </c>
      <c r="I18">
        <v>1588.18</v>
      </c>
      <c r="J18" s="6">
        <f t="shared" si="0"/>
        <v>2.1030769230769266</v>
      </c>
      <c r="M18" s="6">
        <v>123.74553846153849</v>
      </c>
      <c r="N18" s="6">
        <v>0.52523076923074541</v>
      </c>
      <c r="O18">
        <v>6.5</v>
      </c>
      <c r="P18">
        <v>0.5</v>
      </c>
    </row>
    <row r="19" spans="1:16" x14ac:dyDescent="0.25">
      <c r="A19" s="1" t="s">
        <v>53</v>
      </c>
      <c r="B19" s="8" t="s">
        <v>85</v>
      </c>
      <c r="C19">
        <v>2019</v>
      </c>
      <c r="D19">
        <v>8</v>
      </c>
      <c r="E19">
        <v>5</v>
      </c>
      <c r="F19" s="22">
        <v>0.61538461538461542</v>
      </c>
      <c r="G19">
        <v>1737.08</v>
      </c>
      <c r="H19" s="7">
        <v>133.62153846153845</v>
      </c>
      <c r="I19">
        <v>1561.42</v>
      </c>
      <c r="J19" s="6">
        <f t="shared" si="0"/>
        <v>13.512307692307672</v>
      </c>
      <c r="M19" s="6">
        <v>123.74553846153849</v>
      </c>
      <c r="N19" s="6">
        <v>9.8759999999999621</v>
      </c>
      <c r="O19">
        <v>7.5</v>
      </c>
      <c r="P19">
        <v>0.5</v>
      </c>
    </row>
    <row r="20" spans="1:16" x14ac:dyDescent="0.25">
      <c r="A20" s="1" t="s">
        <v>52</v>
      </c>
      <c r="B20" s="8" t="s">
        <v>84</v>
      </c>
      <c r="C20">
        <v>2019</v>
      </c>
      <c r="D20">
        <v>9</v>
      </c>
      <c r="E20">
        <v>4</v>
      </c>
      <c r="F20" s="22">
        <v>0.69230769230769229</v>
      </c>
      <c r="G20">
        <v>1635.22</v>
      </c>
      <c r="H20" s="7">
        <v>125.78615384615385</v>
      </c>
      <c r="I20">
        <v>1417.5</v>
      </c>
      <c r="J20" s="6">
        <f t="shared" si="0"/>
        <v>16.747692307692319</v>
      </c>
      <c r="M20" s="6">
        <v>123.74553846153849</v>
      </c>
      <c r="N20" s="6">
        <v>2.0406153846153643</v>
      </c>
      <c r="O20">
        <v>6.5</v>
      </c>
      <c r="P20">
        <v>2.5</v>
      </c>
    </row>
    <row r="21" spans="1:16" x14ac:dyDescent="0.25">
      <c r="A21" s="1" t="s">
        <v>50</v>
      </c>
      <c r="B21" s="8" t="s">
        <v>82</v>
      </c>
      <c r="C21">
        <v>2019</v>
      </c>
      <c r="D21">
        <v>9</v>
      </c>
      <c r="E21">
        <v>4</v>
      </c>
      <c r="F21" s="22">
        <v>0.69230769230769229</v>
      </c>
      <c r="G21">
        <v>1824.94</v>
      </c>
      <c r="H21" s="7">
        <v>140.38</v>
      </c>
      <c r="I21">
        <v>1507.46</v>
      </c>
      <c r="J21" s="6">
        <f t="shared" si="0"/>
        <v>24.421538461538461</v>
      </c>
      <c r="K21">
        <v>1</v>
      </c>
      <c r="M21" s="6">
        <v>123.74553846153849</v>
      </c>
      <c r="N21" s="6">
        <v>16.634461538461508</v>
      </c>
      <c r="O21">
        <v>9.5</v>
      </c>
      <c r="P21">
        <v>-0.5</v>
      </c>
    </row>
    <row r="22" spans="1:16" x14ac:dyDescent="0.25">
      <c r="A22" s="1" t="s">
        <v>22</v>
      </c>
      <c r="B22" s="8" t="s">
        <v>83</v>
      </c>
      <c r="C22">
        <v>2018</v>
      </c>
      <c r="D22">
        <v>0</v>
      </c>
      <c r="E22">
        <v>13</v>
      </c>
      <c r="F22" s="22">
        <v>0</v>
      </c>
      <c r="G22">
        <v>1205.1400000000001</v>
      </c>
      <c r="H22" s="7">
        <v>92.703076923076935</v>
      </c>
      <c r="I22">
        <v>1731</v>
      </c>
      <c r="J22" s="6">
        <f t="shared" si="0"/>
        <v>-40.450769230769225</v>
      </c>
      <c r="L22">
        <v>1</v>
      </c>
      <c r="M22" s="6">
        <v>127.21430769230771</v>
      </c>
      <c r="N22" s="6">
        <v>-34.511230769230778</v>
      </c>
      <c r="O22">
        <v>0.5</v>
      </c>
      <c r="P22">
        <v>-0.5</v>
      </c>
    </row>
    <row r="23" spans="1:16" x14ac:dyDescent="0.25">
      <c r="A23" s="1" t="s">
        <v>49</v>
      </c>
      <c r="B23" s="8" t="s">
        <v>80</v>
      </c>
      <c r="C23">
        <v>2018</v>
      </c>
      <c r="D23">
        <v>5</v>
      </c>
      <c r="E23">
        <v>8</v>
      </c>
      <c r="F23" s="22">
        <v>0.38461538461538464</v>
      </c>
      <c r="G23">
        <v>1442.16</v>
      </c>
      <c r="H23" s="7">
        <v>110.93538461538462</v>
      </c>
      <c r="I23">
        <v>1699.82</v>
      </c>
      <c r="J23" s="6">
        <f t="shared" si="0"/>
        <v>-19.819999999999979</v>
      </c>
      <c r="M23" s="6">
        <v>127.21430769230771</v>
      </c>
      <c r="N23" s="6">
        <v>-16.278923076923093</v>
      </c>
      <c r="O23">
        <v>3.5</v>
      </c>
      <c r="P23">
        <v>1.5</v>
      </c>
    </row>
    <row r="24" spans="1:16" x14ac:dyDescent="0.25">
      <c r="A24" s="1" t="s">
        <v>29</v>
      </c>
      <c r="B24" s="8" t="s">
        <v>86</v>
      </c>
      <c r="C24">
        <v>2018</v>
      </c>
      <c r="D24">
        <v>8</v>
      </c>
      <c r="E24">
        <v>5</v>
      </c>
      <c r="F24" s="22">
        <v>0.61538461538461542</v>
      </c>
      <c r="G24">
        <v>1651.42</v>
      </c>
      <c r="H24" s="7">
        <v>127.0323076923077</v>
      </c>
      <c r="I24">
        <v>1652.24</v>
      </c>
      <c r="J24" s="6">
        <f t="shared" si="0"/>
        <v>-6.3076923076920366E-2</v>
      </c>
      <c r="K24">
        <v>1</v>
      </c>
      <c r="M24" s="6">
        <v>127.21430769230771</v>
      </c>
      <c r="N24" s="6">
        <v>-0.18200000000001637</v>
      </c>
      <c r="O24">
        <v>6.5</v>
      </c>
      <c r="P24">
        <v>1.5</v>
      </c>
    </row>
    <row r="25" spans="1:16" x14ac:dyDescent="0.25">
      <c r="A25" s="1" t="s">
        <v>9</v>
      </c>
      <c r="B25" s="8" t="s">
        <v>77</v>
      </c>
      <c r="C25">
        <v>2018</v>
      </c>
      <c r="D25">
        <v>5</v>
      </c>
      <c r="E25">
        <v>8</v>
      </c>
      <c r="F25" s="22">
        <v>0.38461538461538464</v>
      </c>
      <c r="G25">
        <v>1567.08</v>
      </c>
      <c r="H25" s="7">
        <v>120.54461538461538</v>
      </c>
      <c r="I25">
        <v>1565.16</v>
      </c>
      <c r="J25" s="6">
        <f t="shared" si="0"/>
        <v>0.1476923076922958</v>
      </c>
      <c r="M25" s="6">
        <v>127.21430769230771</v>
      </c>
      <c r="N25" s="6">
        <v>-6.6696923076923298</v>
      </c>
      <c r="O25">
        <v>5.5</v>
      </c>
      <c r="P25">
        <v>-0.5</v>
      </c>
    </row>
    <row r="26" spans="1:16" x14ac:dyDescent="0.25">
      <c r="A26" s="1" t="s">
        <v>48</v>
      </c>
      <c r="B26" s="8" t="s">
        <v>79</v>
      </c>
      <c r="C26">
        <v>2018</v>
      </c>
      <c r="D26">
        <v>8</v>
      </c>
      <c r="E26">
        <v>5</v>
      </c>
      <c r="F26" s="22">
        <v>0.61538461538461542</v>
      </c>
      <c r="G26">
        <v>1676.08</v>
      </c>
      <c r="H26" s="7">
        <v>128.92923076923077</v>
      </c>
      <c r="I26">
        <v>1650.88</v>
      </c>
      <c r="J26" s="6">
        <f t="shared" si="0"/>
        <v>1.9384615384615245</v>
      </c>
      <c r="M26" s="6">
        <v>127.21430769230771</v>
      </c>
      <c r="N26" s="6">
        <v>1.714923076923057</v>
      </c>
      <c r="O26">
        <v>6.5</v>
      </c>
      <c r="P26">
        <v>1.5</v>
      </c>
    </row>
    <row r="27" spans="1:16" x14ac:dyDescent="0.25">
      <c r="A27" s="1" t="s">
        <v>87</v>
      </c>
      <c r="B27" s="8" t="s">
        <v>82</v>
      </c>
      <c r="C27">
        <v>2018</v>
      </c>
      <c r="D27">
        <v>6</v>
      </c>
      <c r="E27">
        <v>7</v>
      </c>
      <c r="F27" s="22">
        <v>0.46153846153846156</v>
      </c>
      <c r="G27">
        <v>1766</v>
      </c>
      <c r="H27" s="7">
        <v>135.84615384615384</v>
      </c>
      <c r="I27">
        <v>1730.76</v>
      </c>
      <c r="J27" s="6">
        <f t="shared" si="0"/>
        <v>2.7107692307692162</v>
      </c>
      <c r="M27" s="6">
        <v>127.21430769230771</v>
      </c>
      <c r="N27" s="6">
        <v>8.6318461538461264</v>
      </c>
      <c r="O27">
        <v>7.5</v>
      </c>
      <c r="P27">
        <v>-1.5</v>
      </c>
    </row>
    <row r="28" spans="1:16" x14ac:dyDescent="0.25">
      <c r="A28" s="1" t="s">
        <v>53</v>
      </c>
      <c r="B28" s="8" t="s">
        <v>85</v>
      </c>
      <c r="C28">
        <v>2018</v>
      </c>
      <c r="D28">
        <v>6</v>
      </c>
      <c r="E28">
        <v>7</v>
      </c>
      <c r="F28" s="22">
        <v>0.46153846153846156</v>
      </c>
      <c r="G28">
        <v>1787.04</v>
      </c>
      <c r="H28" s="7">
        <v>137.46461538461537</v>
      </c>
      <c r="I28">
        <v>1687.46</v>
      </c>
      <c r="J28" s="6">
        <f t="shared" si="0"/>
        <v>7.6599999999999966</v>
      </c>
      <c r="M28" s="6">
        <v>127.21430769230771</v>
      </c>
      <c r="N28" s="6">
        <v>10.250307692307658</v>
      </c>
      <c r="O28">
        <v>8.5</v>
      </c>
      <c r="P28">
        <v>-2.5</v>
      </c>
    </row>
    <row r="29" spans="1:16" x14ac:dyDescent="0.25">
      <c r="A29" s="1" t="s">
        <v>27</v>
      </c>
      <c r="B29" s="8" t="s">
        <v>78</v>
      </c>
      <c r="C29">
        <v>2018</v>
      </c>
      <c r="D29">
        <v>9</v>
      </c>
      <c r="E29">
        <v>4</v>
      </c>
      <c r="F29" s="22">
        <v>0.69230769230769229</v>
      </c>
      <c r="G29">
        <v>1683.04</v>
      </c>
      <c r="H29" s="7">
        <v>129.46461538461537</v>
      </c>
      <c r="I29">
        <v>1562.08</v>
      </c>
      <c r="J29" s="6">
        <f t="shared" si="0"/>
        <v>9.3046153846153743</v>
      </c>
      <c r="M29" s="6">
        <v>127.21430769230771</v>
      </c>
      <c r="N29" s="6">
        <v>2.2503076923076577</v>
      </c>
      <c r="O29">
        <v>6.5</v>
      </c>
      <c r="P29">
        <v>2.5</v>
      </c>
    </row>
    <row r="30" spans="1:16" x14ac:dyDescent="0.25">
      <c r="A30" s="1" t="s">
        <v>28</v>
      </c>
      <c r="B30" s="8" t="s">
        <v>81</v>
      </c>
      <c r="C30">
        <v>2018</v>
      </c>
      <c r="D30">
        <v>8</v>
      </c>
      <c r="E30">
        <v>5</v>
      </c>
      <c r="F30" s="22">
        <v>0.61538461538461542</v>
      </c>
      <c r="G30">
        <v>1775.72</v>
      </c>
      <c r="H30" s="7">
        <v>136.59384615384616</v>
      </c>
      <c r="I30">
        <v>1652.24</v>
      </c>
      <c r="J30" s="6">
        <f t="shared" si="0"/>
        <v>9.498461538461541</v>
      </c>
      <c r="M30" s="6">
        <v>127.21430769230771</v>
      </c>
      <c r="N30" s="6">
        <v>9.3795384615384449</v>
      </c>
      <c r="O30">
        <v>7.5</v>
      </c>
      <c r="P30">
        <v>0.5</v>
      </c>
    </row>
    <row r="31" spans="1:16" x14ac:dyDescent="0.25">
      <c r="A31" s="1" t="s">
        <v>97</v>
      </c>
      <c r="B31" s="8" t="s">
        <v>84</v>
      </c>
      <c r="C31">
        <v>2018</v>
      </c>
      <c r="D31">
        <v>10</v>
      </c>
      <c r="E31">
        <v>3</v>
      </c>
      <c r="F31" s="22">
        <v>0.76923076923076927</v>
      </c>
      <c r="G31">
        <v>1984.18</v>
      </c>
      <c r="H31" s="7">
        <v>152.62923076923079</v>
      </c>
      <c r="I31">
        <v>1561.26</v>
      </c>
      <c r="J31" s="6">
        <f t="shared" si="0"/>
        <v>32.532307692307711</v>
      </c>
      <c r="M31" s="6">
        <v>127.21430769230771</v>
      </c>
      <c r="N31" s="6">
        <v>25.414923076923074</v>
      </c>
      <c r="O31">
        <v>11.5</v>
      </c>
      <c r="P31">
        <v>-1.5</v>
      </c>
    </row>
    <row r="32" spans="1:16" x14ac:dyDescent="0.25">
      <c r="A32" s="1" t="s">
        <v>22</v>
      </c>
      <c r="B32" s="8" t="s">
        <v>83</v>
      </c>
      <c r="C32">
        <v>2017</v>
      </c>
      <c r="D32">
        <v>5</v>
      </c>
      <c r="E32">
        <v>8</v>
      </c>
      <c r="F32" s="22">
        <v>0.38461538461538464</v>
      </c>
      <c r="G32">
        <v>1366.76</v>
      </c>
      <c r="H32" s="7">
        <v>105.13538461538461</v>
      </c>
      <c r="I32">
        <v>1532.28</v>
      </c>
      <c r="J32" s="6">
        <f t="shared" si="0"/>
        <v>-12.7323076923077</v>
      </c>
      <c r="M32" s="6">
        <v>114.48246153846154</v>
      </c>
      <c r="N32" s="6">
        <v>-9.3470769230769264</v>
      </c>
      <c r="O32">
        <v>5.5</v>
      </c>
      <c r="P32">
        <v>-0.5</v>
      </c>
    </row>
    <row r="33" spans="1:16" x14ac:dyDescent="0.25">
      <c r="A33" s="1" t="s">
        <v>48</v>
      </c>
      <c r="B33" s="8" t="s">
        <v>79</v>
      </c>
      <c r="C33">
        <v>2017</v>
      </c>
      <c r="D33">
        <v>4</v>
      </c>
      <c r="E33">
        <v>9</v>
      </c>
      <c r="F33" s="22">
        <v>0.30769230769230771</v>
      </c>
      <c r="G33">
        <v>1395.98</v>
      </c>
      <c r="H33" s="7">
        <v>107.38307692307693</v>
      </c>
      <c r="I33">
        <v>1521.6</v>
      </c>
      <c r="J33" s="6">
        <f t="shared" si="0"/>
        <v>-9.6630769230769147</v>
      </c>
      <c r="M33" s="6">
        <v>114.48246153846154</v>
      </c>
      <c r="N33" s="6">
        <v>-7.0993846153846079</v>
      </c>
      <c r="O33">
        <v>5.5</v>
      </c>
      <c r="P33">
        <v>-1.5</v>
      </c>
    </row>
    <row r="34" spans="1:16" x14ac:dyDescent="0.25">
      <c r="A34" s="1" t="s">
        <v>49</v>
      </c>
      <c r="B34" s="8" t="s">
        <v>80</v>
      </c>
      <c r="C34">
        <v>2017</v>
      </c>
      <c r="D34">
        <v>6</v>
      </c>
      <c r="E34">
        <v>7</v>
      </c>
      <c r="F34" s="22">
        <v>0.46153846153846156</v>
      </c>
      <c r="G34">
        <v>1310.68</v>
      </c>
      <c r="H34" s="7">
        <v>100.82153846153847</v>
      </c>
      <c r="I34">
        <v>1430.96</v>
      </c>
      <c r="J34" s="6">
        <f t="shared" ref="J34:J65" si="1">H34-(I34/13)</f>
        <v>-9.2523076923076957</v>
      </c>
      <c r="L34">
        <v>1</v>
      </c>
      <c r="M34" s="6">
        <v>114.48246153846154</v>
      </c>
      <c r="N34" s="6">
        <v>-13.660923076923069</v>
      </c>
      <c r="O34">
        <v>4.5</v>
      </c>
      <c r="P34">
        <v>1.5</v>
      </c>
    </row>
    <row r="35" spans="1:16" x14ac:dyDescent="0.25">
      <c r="A35" s="1" t="s">
        <v>98</v>
      </c>
      <c r="B35" s="8" t="s">
        <v>81</v>
      </c>
      <c r="C35">
        <v>2017</v>
      </c>
      <c r="D35">
        <v>3</v>
      </c>
      <c r="E35">
        <v>10</v>
      </c>
      <c r="F35" s="22">
        <v>0.23076923076923078</v>
      </c>
      <c r="G35">
        <v>1446.12</v>
      </c>
      <c r="H35" s="7">
        <v>111.24</v>
      </c>
      <c r="I35">
        <v>1538.04</v>
      </c>
      <c r="J35" s="6">
        <f t="shared" si="1"/>
        <v>-7.0707692307692298</v>
      </c>
      <c r="M35" s="6">
        <v>114.48246153846154</v>
      </c>
      <c r="N35" s="6">
        <v>-3.2424615384615407</v>
      </c>
      <c r="O35">
        <v>6.5</v>
      </c>
      <c r="P35">
        <v>-3.5</v>
      </c>
    </row>
    <row r="36" spans="1:16" x14ac:dyDescent="0.25">
      <c r="A36" s="1" t="s">
        <v>9</v>
      </c>
      <c r="B36" s="8" t="s">
        <v>77</v>
      </c>
      <c r="C36">
        <v>2017</v>
      </c>
      <c r="D36">
        <v>7</v>
      </c>
      <c r="E36">
        <v>6</v>
      </c>
      <c r="F36" s="22">
        <v>0.53846153846153844</v>
      </c>
      <c r="G36">
        <v>1443.04</v>
      </c>
      <c r="H36" s="7">
        <v>111.00307692307692</v>
      </c>
      <c r="I36">
        <v>1483.98</v>
      </c>
      <c r="J36" s="6">
        <f t="shared" si="1"/>
        <v>-3.1492307692307691</v>
      </c>
      <c r="M36" s="6">
        <v>114.48246153846154</v>
      </c>
      <c r="N36" s="6">
        <v>-3.4793846153846175</v>
      </c>
      <c r="O36">
        <v>6.5</v>
      </c>
      <c r="P36">
        <v>0.5</v>
      </c>
    </row>
    <row r="37" spans="1:16" x14ac:dyDescent="0.25">
      <c r="A37" s="1" t="s">
        <v>87</v>
      </c>
      <c r="B37" s="8" t="s">
        <v>82</v>
      </c>
      <c r="C37">
        <v>2017</v>
      </c>
      <c r="D37">
        <v>6</v>
      </c>
      <c r="E37">
        <v>7</v>
      </c>
      <c r="F37" s="22">
        <v>0.46153846153846156</v>
      </c>
      <c r="G37">
        <v>1519.08</v>
      </c>
      <c r="H37" s="7">
        <v>116.85230769230769</v>
      </c>
      <c r="I37">
        <v>1511.96</v>
      </c>
      <c r="J37" s="6">
        <f t="shared" si="1"/>
        <v>0.54769230769230148</v>
      </c>
      <c r="M37" s="6">
        <v>114.48246153846154</v>
      </c>
      <c r="N37" s="6">
        <v>2.3698461538461544</v>
      </c>
      <c r="O37">
        <v>6.5</v>
      </c>
      <c r="P37">
        <v>-0.5</v>
      </c>
    </row>
    <row r="38" spans="1:16" x14ac:dyDescent="0.25">
      <c r="A38" s="1" t="s">
        <v>27</v>
      </c>
      <c r="B38" s="8" t="s">
        <v>78</v>
      </c>
      <c r="C38">
        <v>2017</v>
      </c>
      <c r="D38">
        <v>8</v>
      </c>
      <c r="E38">
        <v>5</v>
      </c>
      <c r="F38" s="22">
        <v>0.61538461538461542</v>
      </c>
      <c r="G38">
        <v>1569.74</v>
      </c>
      <c r="H38" s="7">
        <v>120.74923076923076</v>
      </c>
      <c r="I38">
        <v>1504.88</v>
      </c>
      <c r="J38" s="6">
        <f t="shared" si="1"/>
        <v>4.9892307692307583</v>
      </c>
      <c r="M38" s="6">
        <v>114.48246153846154</v>
      </c>
      <c r="N38" s="6">
        <v>6.2667692307692278</v>
      </c>
      <c r="O38">
        <v>7.5</v>
      </c>
      <c r="P38">
        <v>0.5</v>
      </c>
    </row>
    <row r="39" spans="1:16" x14ac:dyDescent="0.25">
      <c r="A39" s="1" t="s">
        <v>29</v>
      </c>
      <c r="B39" s="8" t="s">
        <v>86</v>
      </c>
      <c r="C39">
        <v>2017</v>
      </c>
      <c r="D39">
        <v>8</v>
      </c>
      <c r="E39">
        <v>5</v>
      </c>
      <c r="F39" s="22">
        <v>0.61538461538461542</v>
      </c>
      <c r="G39">
        <v>1584.44</v>
      </c>
      <c r="H39" s="7">
        <v>121.88000000000001</v>
      </c>
      <c r="I39">
        <v>1467.44</v>
      </c>
      <c r="J39" s="6">
        <f t="shared" si="1"/>
        <v>9</v>
      </c>
      <c r="M39" s="6">
        <v>114.48246153846154</v>
      </c>
      <c r="N39" s="6">
        <v>7.3975384615384741</v>
      </c>
      <c r="O39">
        <v>7.5</v>
      </c>
      <c r="P39">
        <v>0.5</v>
      </c>
    </row>
    <row r="40" spans="1:16" x14ac:dyDescent="0.25">
      <c r="A40" s="1" t="s">
        <v>99</v>
      </c>
      <c r="B40" s="8" t="s">
        <v>85</v>
      </c>
      <c r="C40">
        <v>2017</v>
      </c>
      <c r="D40">
        <v>8</v>
      </c>
      <c r="E40">
        <v>5</v>
      </c>
      <c r="F40" s="22">
        <v>0.61538461538461542</v>
      </c>
      <c r="G40">
        <v>1628.2</v>
      </c>
      <c r="H40" s="7">
        <v>125.24615384615385</v>
      </c>
      <c r="I40">
        <v>1502.54</v>
      </c>
      <c r="J40" s="6">
        <f t="shared" si="1"/>
        <v>9.666153846153847</v>
      </c>
      <c r="M40" s="6">
        <v>114.48246153846154</v>
      </c>
      <c r="N40" s="6">
        <v>10.76369230769231</v>
      </c>
      <c r="O40">
        <v>8.5</v>
      </c>
      <c r="P40">
        <v>-0.5</v>
      </c>
    </row>
    <row r="41" spans="1:16" x14ac:dyDescent="0.25">
      <c r="A41" s="1" t="s">
        <v>97</v>
      </c>
      <c r="B41" s="8" t="s">
        <v>84</v>
      </c>
      <c r="C41">
        <v>2017</v>
      </c>
      <c r="D41">
        <v>10</v>
      </c>
      <c r="E41">
        <v>3</v>
      </c>
      <c r="F41" s="22">
        <v>0.76923076923076927</v>
      </c>
      <c r="G41">
        <v>1618.68</v>
      </c>
      <c r="H41" s="7">
        <v>124.51384615384616</v>
      </c>
      <c r="I41">
        <v>1389.04</v>
      </c>
      <c r="J41" s="6">
        <f t="shared" si="1"/>
        <v>17.664615384615388</v>
      </c>
      <c r="K41">
        <v>1</v>
      </c>
      <c r="M41" s="6">
        <v>114.48246153846154</v>
      </c>
      <c r="N41" s="6">
        <v>10.031384615384624</v>
      </c>
      <c r="O41">
        <v>8.5</v>
      </c>
      <c r="P41">
        <v>1.5</v>
      </c>
    </row>
    <row r="42" spans="1:16" x14ac:dyDescent="0.25">
      <c r="A42" s="1" t="s">
        <v>23</v>
      </c>
      <c r="B42" s="8" t="s">
        <v>77</v>
      </c>
      <c r="C42">
        <v>2016</v>
      </c>
      <c r="D42">
        <v>2</v>
      </c>
      <c r="E42">
        <v>11</v>
      </c>
      <c r="F42" s="22">
        <v>0.15384615384615385</v>
      </c>
      <c r="G42">
        <v>1320</v>
      </c>
      <c r="H42" s="7">
        <v>101.53846153846153</v>
      </c>
      <c r="I42">
        <v>1607</v>
      </c>
      <c r="J42" s="6">
        <f t="shared" si="1"/>
        <v>-22.07692307692308</v>
      </c>
      <c r="L42">
        <v>1</v>
      </c>
      <c r="M42" s="6">
        <v>120.00000000000001</v>
      </c>
      <c r="N42" s="6">
        <v>-18.461538461538481</v>
      </c>
      <c r="O42">
        <v>3.5</v>
      </c>
      <c r="P42">
        <v>-1.5</v>
      </c>
    </row>
    <row r="43" spans="1:16" x14ac:dyDescent="0.25">
      <c r="A43" s="1" t="s">
        <v>98</v>
      </c>
      <c r="B43" s="8" t="s">
        <v>81</v>
      </c>
      <c r="C43">
        <v>2016</v>
      </c>
      <c r="D43">
        <v>4</v>
      </c>
      <c r="E43">
        <v>9</v>
      </c>
      <c r="F43" s="22">
        <v>0.30769230769230771</v>
      </c>
      <c r="G43">
        <v>1413</v>
      </c>
      <c r="H43" s="7">
        <v>108.69230769230769</v>
      </c>
      <c r="I43">
        <v>1548</v>
      </c>
      <c r="J43" s="6">
        <f t="shared" si="1"/>
        <v>-10.384615384615387</v>
      </c>
      <c r="M43" s="6">
        <v>120.00000000000001</v>
      </c>
      <c r="N43" s="6">
        <v>-11.307692307692321</v>
      </c>
      <c r="O43">
        <v>4.5</v>
      </c>
      <c r="P43">
        <v>-0.5</v>
      </c>
    </row>
    <row r="44" spans="1:16" x14ac:dyDescent="0.25">
      <c r="A44" s="1" t="s">
        <v>48</v>
      </c>
      <c r="B44" s="8" t="s">
        <v>79</v>
      </c>
      <c r="C44">
        <v>2016</v>
      </c>
      <c r="D44">
        <v>6</v>
      </c>
      <c r="E44">
        <v>7</v>
      </c>
      <c r="F44" s="22">
        <v>0.46153846153846156</v>
      </c>
      <c r="G44">
        <v>1502</v>
      </c>
      <c r="H44" s="7">
        <v>115.53846153846153</v>
      </c>
      <c r="I44">
        <v>1570</v>
      </c>
      <c r="J44" s="6">
        <f t="shared" si="1"/>
        <v>-5.2307692307692406</v>
      </c>
      <c r="M44" s="6">
        <v>120.00000000000001</v>
      </c>
      <c r="N44" s="6">
        <v>-4.4615384615384812</v>
      </c>
      <c r="O44">
        <v>6.5</v>
      </c>
      <c r="P44">
        <v>-0.5</v>
      </c>
    </row>
    <row r="45" spans="1:16" x14ac:dyDescent="0.25">
      <c r="A45" s="1" t="s">
        <v>29</v>
      </c>
      <c r="B45" s="8" t="s">
        <v>86</v>
      </c>
      <c r="C45">
        <v>2016</v>
      </c>
      <c r="D45">
        <v>7</v>
      </c>
      <c r="E45">
        <v>6</v>
      </c>
      <c r="F45" s="22">
        <v>0.53846153846153844</v>
      </c>
      <c r="G45">
        <v>1565</v>
      </c>
      <c r="H45" s="7">
        <v>120.38461538461539</v>
      </c>
      <c r="I45">
        <v>1601</v>
      </c>
      <c r="J45" s="6">
        <f t="shared" si="1"/>
        <v>-2.7692307692307736</v>
      </c>
      <c r="M45" s="6">
        <v>120.00000000000001</v>
      </c>
      <c r="N45" s="6">
        <v>0.38461538461537259</v>
      </c>
      <c r="O45">
        <v>6.5</v>
      </c>
      <c r="P45">
        <v>0.5</v>
      </c>
    </row>
    <row r="46" spans="1:16" x14ac:dyDescent="0.25">
      <c r="A46" s="1" t="s">
        <v>99</v>
      </c>
      <c r="B46" s="8" t="s">
        <v>85</v>
      </c>
      <c r="C46">
        <v>2016</v>
      </c>
      <c r="D46">
        <v>8</v>
      </c>
      <c r="E46">
        <v>5</v>
      </c>
      <c r="F46" s="22">
        <v>0.61538461538461542</v>
      </c>
      <c r="G46">
        <v>1540</v>
      </c>
      <c r="H46" s="7">
        <v>118.46153846153847</v>
      </c>
      <c r="I46">
        <v>1505</v>
      </c>
      <c r="J46" s="6">
        <f t="shared" si="1"/>
        <v>2.6923076923076934</v>
      </c>
      <c r="M46" s="6">
        <v>120.00000000000001</v>
      </c>
      <c r="N46" s="6">
        <v>-1.5384615384615472</v>
      </c>
      <c r="O46">
        <v>6.5</v>
      </c>
      <c r="P46">
        <v>1.5</v>
      </c>
    </row>
    <row r="47" spans="1:16" x14ac:dyDescent="0.25">
      <c r="A47" s="1" t="s">
        <v>97</v>
      </c>
      <c r="B47" s="8" t="s">
        <v>84</v>
      </c>
      <c r="C47">
        <v>2016</v>
      </c>
      <c r="D47">
        <v>10</v>
      </c>
      <c r="E47">
        <v>3</v>
      </c>
      <c r="F47" s="22">
        <v>0.76923076923076927</v>
      </c>
      <c r="G47">
        <v>1730</v>
      </c>
      <c r="H47" s="7">
        <v>133.07692307692307</v>
      </c>
      <c r="I47">
        <v>1632</v>
      </c>
      <c r="J47" s="6">
        <f t="shared" si="1"/>
        <v>7.538461538461533</v>
      </c>
      <c r="M47" s="6">
        <v>120.00000000000001</v>
      </c>
      <c r="N47" s="6">
        <v>13.076923076923052</v>
      </c>
      <c r="O47">
        <v>8.5</v>
      </c>
      <c r="P47">
        <v>1.5</v>
      </c>
    </row>
    <row r="48" spans="1:16" x14ac:dyDescent="0.25">
      <c r="A48" s="1" t="s">
        <v>100</v>
      </c>
      <c r="B48" s="8" t="s">
        <v>82</v>
      </c>
      <c r="C48">
        <v>2016</v>
      </c>
      <c r="D48">
        <v>6</v>
      </c>
      <c r="E48">
        <v>7</v>
      </c>
      <c r="F48" s="22">
        <v>0.46153846153846156</v>
      </c>
      <c r="G48">
        <v>1567</v>
      </c>
      <c r="H48" s="7">
        <v>120.53846153846153</v>
      </c>
      <c r="I48">
        <v>1458</v>
      </c>
      <c r="J48" s="6">
        <f t="shared" si="1"/>
        <v>8.3846153846153726</v>
      </c>
      <c r="M48" s="6">
        <v>120.00000000000001</v>
      </c>
      <c r="N48" s="6">
        <v>0.53846153846151878</v>
      </c>
      <c r="O48">
        <v>6.5</v>
      </c>
      <c r="P48">
        <v>-0.5</v>
      </c>
    </row>
    <row r="49" spans="1:16" x14ac:dyDescent="0.25">
      <c r="A49" s="1" t="s">
        <v>27</v>
      </c>
      <c r="B49" s="8" t="s">
        <v>78</v>
      </c>
      <c r="C49">
        <v>2016</v>
      </c>
      <c r="D49">
        <v>8</v>
      </c>
      <c r="E49">
        <v>5</v>
      </c>
      <c r="F49" s="22">
        <v>0.61538461538461542</v>
      </c>
      <c r="G49">
        <v>1843</v>
      </c>
      <c r="H49" s="7">
        <v>141.76923076923077</v>
      </c>
      <c r="I49">
        <v>1559</v>
      </c>
      <c r="J49" s="6">
        <f t="shared" si="1"/>
        <v>21.846153846153854</v>
      </c>
      <c r="K49">
        <v>1</v>
      </c>
      <c r="M49" s="6">
        <v>120.00000000000001</v>
      </c>
      <c r="N49" s="6">
        <v>21.769230769230759</v>
      </c>
      <c r="O49">
        <v>10.5</v>
      </c>
      <c r="P49">
        <v>-2.5</v>
      </c>
    </row>
    <row r="50" spans="1:16" x14ac:dyDescent="0.25">
      <c r="A50" s="1" t="s">
        <v>102</v>
      </c>
      <c r="B50" s="8" t="s">
        <v>79</v>
      </c>
      <c r="C50">
        <v>2015</v>
      </c>
      <c r="D50">
        <v>7</v>
      </c>
      <c r="E50">
        <v>6</v>
      </c>
      <c r="F50" s="22">
        <v>0.53846153846153844</v>
      </c>
      <c r="G50">
        <v>1424</v>
      </c>
      <c r="H50" s="7">
        <v>109.53846153846153</v>
      </c>
      <c r="I50">
        <v>1564</v>
      </c>
      <c r="J50" s="6">
        <f t="shared" si="1"/>
        <v>-10.769230769230774</v>
      </c>
      <c r="M50" s="6">
        <v>118.30769230769231</v>
      </c>
      <c r="N50" s="6">
        <v>-8.7692307692307736</v>
      </c>
      <c r="O50">
        <v>5.5</v>
      </c>
      <c r="P50">
        <v>1.5</v>
      </c>
    </row>
    <row r="51" spans="1:16" x14ac:dyDescent="0.25">
      <c r="A51" s="1" t="s">
        <v>87</v>
      </c>
      <c r="B51" s="8" t="s">
        <v>82</v>
      </c>
      <c r="C51">
        <v>2015</v>
      </c>
      <c r="D51">
        <v>5</v>
      </c>
      <c r="E51">
        <v>8</v>
      </c>
      <c r="F51" s="22">
        <v>0.38461538461538464</v>
      </c>
      <c r="G51">
        <v>1424</v>
      </c>
      <c r="H51" s="7">
        <v>109.53846153846153</v>
      </c>
      <c r="I51">
        <v>1538</v>
      </c>
      <c r="J51" s="6">
        <f t="shared" si="1"/>
        <v>-8.7692307692307736</v>
      </c>
      <c r="M51" s="6">
        <v>118.30769230769231</v>
      </c>
      <c r="N51" s="6">
        <v>-8.7692307692307736</v>
      </c>
      <c r="O51">
        <v>5.5</v>
      </c>
      <c r="P51">
        <v>-0.5</v>
      </c>
    </row>
    <row r="52" spans="1:16" x14ac:dyDescent="0.25">
      <c r="A52" s="1" t="s">
        <v>103</v>
      </c>
      <c r="B52" s="8" t="s">
        <v>81</v>
      </c>
      <c r="C52">
        <v>2015</v>
      </c>
      <c r="D52">
        <v>6</v>
      </c>
      <c r="E52">
        <v>7</v>
      </c>
      <c r="F52" s="22">
        <v>0.46153846153846156</v>
      </c>
      <c r="G52">
        <v>1475</v>
      </c>
      <c r="H52" s="7">
        <v>113.46153846153847</v>
      </c>
      <c r="I52">
        <v>1541</v>
      </c>
      <c r="J52" s="6">
        <f t="shared" si="1"/>
        <v>-5.076923076923066</v>
      </c>
      <c r="M52" s="6">
        <v>118.30769230769231</v>
      </c>
      <c r="N52" s="6">
        <v>-4.8461538461538396</v>
      </c>
      <c r="O52">
        <v>6.5</v>
      </c>
      <c r="P52">
        <v>-0.5</v>
      </c>
    </row>
    <row r="53" spans="1:16" x14ac:dyDescent="0.25">
      <c r="A53" s="1" t="s">
        <v>104</v>
      </c>
      <c r="B53" s="8" t="s">
        <v>84</v>
      </c>
      <c r="C53">
        <v>2015</v>
      </c>
      <c r="D53">
        <v>5</v>
      </c>
      <c r="E53">
        <v>8</v>
      </c>
      <c r="F53" s="22">
        <v>0.38461538461538464</v>
      </c>
      <c r="G53">
        <v>1532</v>
      </c>
      <c r="H53" s="7">
        <v>117.84615384615384</v>
      </c>
      <c r="I53">
        <v>1519</v>
      </c>
      <c r="J53" s="6">
        <f t="shared" si="1"/>
        <v>1</v>
      </c>
      <c r="L53">
        <v>1</v>
      </c>
      <c r="M53" s="6">
        <v>118.30769230769231</v>
      </c>
      <c r="N53" s="6">
        <v>-0.461538461538467</v>
      </c>
      <c r="O53">
        <v>5.5</v>
      </c>
      <c r="P53">
        <v>-0.5</v>
      </c>
    </row>
    <row r="54" spans="1:16" x14ac:dyDescent="0.25">
      <c r="A54" s="1" t="s">
        <v>29</v>
      </c>
      <c r="B54" s="8" t="s">
        <v>86</v>
      </c>
      <c r="C54">
        <v>2015</v>
      </c>
      <c r="D54">
        <v>4</v>
      </c>
      <c r="E54">
        <v>9</v>
      </c>
      <c r="F54" s="22">
        <v>0.30769230769230771</v>
      </c>
      <c r="G54">
        <v>1461</v>
      </c>
      <c r="H54" s="7">
        <v>112.38461538461539</v>
      </c>
      <c r="I54">
        <v>1432</v>
      </c>
      <c r="J54" s="6">
        <f t="shared" si="1"/>
        <v>2.2307692307692264</v>
      </c>
      <c r="M54" s="6">
        <v>118.30769230769231</v>
      </c>
      <c r="N54" s="6">
        <v>-5.9230769230769198</v>
      </c>
      <c r="O54">
        <v>5.5</v>
      </c>
      <c r="P54">
        <v>-1.5</v>
      </c>
    </row>
    <row r="55" spans="1:16" x14ac:dyDescent="0.25">
      <c r="A55" s="1" t="s">
        <v>9</v>
      </c>
      <c r="B55" s="8" t="s">
        <v>77</v>
      </c>
      <c r="C55">
        <v>2015</v>
      </c>
      <c r="D55">
        <v>7</v>
      </c>
      <c r="E55">
        <v>6</v>
      </c>
      <c r="F55" s="22">
        <v>0.53846153846153844</v>
      </c>
      <c r="G55">
        <v>1561</v>
      </c>
      <c r="H55" s="7">
        <v>120.07692307692308</v>
      </c>
      <c r="I55">
        <v>1531</v>
      </c>
      <c r="J55" s="6">
        <f t="shared" si="1"/>
        <v>2.3076923076923066</v>
      </c>
      <c r="M55" s="6">
        <v>118.30769230769231</v>
      </c>
      <c r="N55" s="6">
        <v>1.7692307692307736</v>
      </c>
      <c r="O55">
        <v>6.5</v>
      </c>
      <c r="P55">
        <v>0.5</v>
      </c>
    </row>
    <row r="56" spans="1:16" x14ac:dyDescent="0.25">
      <c r="A56" s="1" t="s">
        <v>27</v>
      </c>
      <c r="B56" s="8" t="s">
        <v>78</v>
      </c>
      <c r="C56">
        <v>2015</v>
      </c>
      <c r="D56">
        <v>9</v>
      </c>
      <c r="E56">
        <v>4</v>
      </c>
      <c r="F56" s="22">
        <v>0.69230769230769229</v>
      </c>
      <c r="G56">
        <v>1613</v>
      </c>
      <c r="H56" s="7">
        <v>124.07692307692308</v>
      </c>
      <c r="I56">
        <v>1565</v>
      </c>
      <c r="J56" s="6">
        <f t="shared" si="1"/>
        <v>3.6923076923076934</v>
      </c>
      <c r="K56">
        <v>1</v>
      </c>
      <c r="M56" s="6">
        <v>118.30769230769231</v>
      </c>
      <c r="N56" s="6">
        <v>5.7692307692307736</v>
      </c>
      <c r="O56">
        <v>7.5</v>
      </c>
      <c r="P56">
        <v>1.5</v>
      </c>
    </row>
    <row r="57" spans="1:16" x14ac:dyDescent="0.25">
      <c r="A57" s="1" t="s">
        <v>58</v>
      </c>
      <c r="B57" s="8" t="s">
        <v>85</v>
      </c>
      <c r="C57">
        <v>2015</v>
      </c>
      <c r="D57">
        <v>8</v>
      </c>
      <c r="E57">
        <v>5</v>
      </c>
      <c r="F57" s="22">
        <v>0.61538461538461542</v>
      </c>
      <c r="G57">
        <v>1814</v>
      </c>
      <c r="H57" s="7">
        <v>139.53846153846155</v>
      </c>
      <c r="I57">
        <v>1614</v>
      </c>
      <c r="J57" s="6">
        <f t="shared" si="1"/>
        <v>15.384615384615387</v>
      </c>
      <c r="M57" s="6">
        <v>118.30769230769231</v>
      </c>
      <c r="N57" s="6">
        <v>21.230769230769241</v>
      </c>
      <c r="O57">
        <v>10.5</v>
      </c>
      <c r="P57">
        <v>-2.5</v>
      </c>
    </row>
  </sheetData>
  <autoFilter ref="A1:P47" xr:uid="{28CDB034-A0E5-4801-8261-A0A41174F3F2}">
    <sortState xmlns:xlrd2="http://schemas.microsoft.com/office/spreadsheetml/2017/richdata2" ref="A2:P57">
      <sortCondition descending="1" ref="C1:C47"/>
    </sortState>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7BECF-3629-4A70-B170-72661A8432FA}">
  <dimension ref="A3:C15"/>
  <sheetViews>
    <sheetView workbookViewId="0">
      <selection activeCell="I44" sqref="I44"/>
    </sheetView>
  </sheetViews>
  <sheetFormatPr defaultRowHeight="15" x14ac:dyDescent="0.25"/>
  <cols>
    <col min="1" max="1" width="13.140625" bestFit="1" customWidth="1"/>
    <col min="2" max="2" width="20.42578125" bestFit="1" customWidth="1"/>
    <col min="3" max="3" width="16.42578125" bestFit="1" customWidth="1"/>
  </cols>
  <sheetData>
    <row r="3" spans="1:3" x14ac:dyDescent="0.25">
      <c r="A3" s="9" t="s">
        <v>95</v>
      </c>
      <c r="B3" t="s">
        <v>123</v>
      </c>
      <c r="C3" t="s">
        <v>126</v>
      </c>
    </row>
    <row r="4" spans="1:3" x14ac:dyDescent="0.25">
      <c r="A4" s="10" t="s">
        <v>86</v>
      </c>
      <c r="B4" s="6">
        <v>0.5</v>
      </c>
      <c r="C4" s="22">
        <v>0.48717948717948723</v>
      </c>
    </row>
    <row r="5" spans="1:3" x14ac:dyDescent="0.25">
      <c r="A5" s="10" t="s">
        <v>83</v>
      </c>
      <c r="B5" s="6">
        <v>-0.5</v>
      </c>
      <c r="C5" s="22">
        <v>0.32692307692307693</v>
      </c>
    </row>
    <row r="6" spans="1:3" x14ac:dyDescent="0.25">
      <c r="A6" s="10" t="s">
        <v>80</v>
      </c>
      <c r="B6" s="6">
        <v>1.8333333333333333</v>
      </c>
      <c r="C6" s="22">
        <v>0.4102564102564103</v>
      </c>
    </row>
    <row r="7" spans="1:3" x14ac:dyDescent="0.25">
      <c r="A7" s="10" t="s">
        <v>84</v>
      </c>
      <c r="B7" s="6">
        <v>0.5</v>
      </c>
      <c r="C7" s="22">
        <v>0.64102564102564097</v>
      </c>
    </row>
    <row r="8" spans="1:3" x14ac:dyDescent="0.25">
      <c r="A8" s="10" t="s">
        <v>81</v>
      </c>
      <c r="B8" s="6">
        <v>-0.16666666666666666</v>
      </c>
      <c r="C8" s="22">
        <v>0.44871794871794873</v>
      </c>
    </row>
    <row r="9" spans="1:3" x14ac:dyDescent="0.25">
      <c r="A9" s="10" t="s">
        <v>79</v>
      </c>
      <c r="B9" s="6">
        <v>0</v>
      </c>
      <c r="C9" s="22">
        <v>0.47435897435897439</v>
      </c>
    </row>
    <row r="10" spans="1:3" x14ac:dyDescent="0.25">
      <c r="A10" s="10" t="s">
        <v>85</v>
      </c>
      <c r="B10" s="6">
        <v>-0.5</v>
      </c>
      <c r="C10" s="22">
        <v>0.57692307692307698</v>
      </c>
    </row>
    <row r="11" spans="1:3" x14ac:dyDescent="0.25">
      <c r="A11" s="10" t="s">
        <v>77</v>
      </c>
      <c r="B11" s="6">
        <v>-1</v>
      </c>
      <c r="C11" s="22">
        <v>0.39743589743589741</v>
      </c>
    </row>
    <row r="12" spans="1:3" x14ac:dyDescent="0.25">
      <c r="A12" s="10" t="s">
        <v>78</v>
      </c>
      <c r="B12" s="6">
        <v>-0.16666666666666666</v>
      </c>
      <c r="C12" s="22">
        <v>0.57692307692307698</v>
      </c>
    </row>
    <row r="13" spans="1:3" x14ac:dyDescent="0.25">
      <c r="A13" s="10" t="s">
        <v>82</v>
      </c>
      <c r="B13" s="6">
        <v>-0.33333333333333331</v>
      </c>
      <c r="C13" s="22">
        <v>0.52564102564102566</v>
      </c>
    </row>
    <row r="14" spans="1:3" x14ac:dyDescent="0.25">
      <c r="A14" s="10" t="s">
        <v>119</v>
      </c>
      <c r="B14" s="6">
        <v>0.5</v>
      </c>
      <c r="C14" s="22">
        <v>0.46153846153846156</v>
      </c>
    </row>
    <row r="15" spans="1:3" x14ac:dyDescent="0.25">
      <c r="A15" s="10" t="s">
        <v>96</v>
      </c>
      <c r="B15" s="6">
        <v>-5.3571428571428568E-2</v>
      </c>
      <c r="C15" s="22">
        <v>0.49587912087912095</v>
      </c>
    </row>
  </sheetData>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C6A7D-DA55-42D7-908E-F670A14DB4BD}">
  <dimension ref="A1:O49"/>
  <sheetViews>
    <sheetView workbookViewId="0">
      <selection activeCell="W38" sqref="W38"/>
    </sheetView>
  </sheetViews>
  <sheetFormatPr defaultRowHeight="15" x14ac:dyDescent="0.25"/>
  <cols>
    <col min="1" max="1" width="18.42578125" bestFit="1" customWidth="1"/>
    <col min="2" max="2" width="7.42578125" customWidth="1"/>
  </cols>
  <sheetData>
    <row r="1" spans="1:15" x14ac:dyDescent="0.25">
      <c r="A1" s="1" t="s">
        <v>74</v>
      </c>
      <c r="B1" s="1" t="s">
        <v>75</v>
      </c>
      <c r="C1" s="1" t="s">
        <v>32</v>
      </c>
      <c r="D1" s="1" t="s">
        <v>33</v>
      </c>
      <c r="E1" s="1" t="s">
        <v>34</v>
      </c>
      <c r="F1" s="1" t="s">
        <v>35</v>
      </c>
      <c r="G1" s="1" t="s">
        <v>36</v>
      </c>
      <c r="H1" s="1" t="s">
        <v>37</v>
      </c>
      <c r="I1" s="1" t="s">
        <v>38</v>
      </c>
      <c r="J1" s="1" t="s">
        <v>39</v>
      </c>
      <c r="K1" s="1" t="s">
        <v>40</v>
      </c>
      <c r="L1" s="1" t="s">
        <v>41</v>
      </c>
      <c r="M1" s="1" t="s">
        <v>42</v>
      </c>
      <c r="N1" s="1" t="s">
        <v>43</v>
      </c>
      <c r="O1" s="1" t="s">
        <v>44</v>
      </c>
    </row>
    <row r="2" spans="1:15" x14ac:dyDescent="0.25">
      <c r="A2" s="3" t="s">
        <v>9</v>
      </c>
      <c r="B2">
        <v>2016</v>
      </c>
      <c r="C2">
        <v>85</v>
      </c>
      <c r="D2">
        <v>117</v>
      </c>
      <c r="E2">
        <v>108</v>
      </c>
      <c r="F2">
        <v>105</v>
      </c>
      <c r="G2">
        <v>104</v>
      </c>
      <c r="H2">
        <v>97</v>
      </c>
      <c r="I2">
        <v>105</v>
      </c>
      <c r="J2">
        <v>101</v>
      </c>
      <c r="K2">
        <v>111</v>
      </c>
      <c r="L2">
        <v>79</v>
      </c>
      <c r="M2">
        <v>102</v>
      </c>
      <c r="N2">
        <v>111</v>
      </c>
      <c r="O2">
        <v>95</v>
      </c>
    </row>
    <row r="3" spans="1:15" x14ac:dyDescent="0.25">
      <c r="A3" s="3" t="s">
        <v>27</v>
      </c>
      <c r="B3">
        <v>2016</v>
      </c>
      <c r="C3">
        <v>157</v>
      </c>
      <c r="D3">
        <v>119</v>
      </c>
      <c r="E3">
        <v>149</v>
      </c>
      <c r="F3">
        <v>117</v>
      </c>
      <c r="G3">
        <v>137</v>
      </c>
      <c r="H3">
        <v>90</v>
      </c>
      <c r="I3">
        <v>160</v>
      </c>
      <c r="J3">
        <v>146</v>
      </c>
      <c r="K3">
        <v>153</v>
      </c>
      <c r="L3">
        <v>205</v>
      </c>
      <c r="M3">
        <v>120</v>
      </c>
      <c r="N3">
        <v>143</v>
      </c>
      <c r="O3">
        <v>147</v>
      </c>
    </row>
    <row r="4" spans="1:15" x14ac:dyDescent="0.25">
      <c r="A4" s="3" t="s">
        <v>48</v>
      </c>
      <c r="B4">
        <v>2016</v>
      </c>
      <c r="C4">
        <v>128</v>
      </c>
      <c r="D4">
        <v>75</v>
      </c>
      <c r="E4">
        <v>127</v>
      </c>
      <c r="F4">
        <v>141</v>
      </c>
      <c r="G4">
        <v>98</v>
      </c>
      <c r="H4">
        <v>105</v>
      </c>
      <c r="I4">
        <v>153</v>
      </c>
      <c r="J4">
        <v>131</v>
      </c>
      <c r="K4">
        <v>120</v>
      </c>
      <c r="L4">
        <v>121</v>
      </c>
      <c r="M4">
        <v>84</v>
      </c>
      <c r="N4">
        <v>111</v>
      </c>
      <c r="O4">
        <v>108</v>
      </c>
    </row>
    <row r="5" spans="1:15" x14ac:dyDescent="0.25">
      <c r="A5" s="3" t="s">
        <v>98</v>
      </c>
      <c r="B5">
        <v>2016</v>
      </c>
      <c r="C5">
        <v>123</v>
      </c>
      <c r="D5">
        <v>145</v>
      </c>
      <c r="E5">
        <v>103</v>
      </c>
      <c r="F5">
        <v>97</v>
      </c>
      <c r="G5">
        <v>129</v>
      </c>
      <c r="H5">
        <v>101</v>
      </c>
      <c r="I5">
        <v>73</v>
      </c>
      <c r="J5">
        <v>98</v>
      </c>
      <c r="K5">
        <v>102</v>
      </c>
      <c r="L5">
        <v>132</v>
      </c>
      <c r="M5">
        <v>93</v>
      </c>
      <c r="N5">
        <v>112</v>
      </c>
      <c r="O5">
        <v>105</v>
      </c>
    </row>
    <row r="6" spans="1:15" x14ac:dyDescent="0.25">
      <c r="A6" s="3" t="s">
        <v>100</v>
      </c>
      <c r="B6">
        <v>2016</v>
      </c>
      <c r="C6">
        <v>146</v>
      </c>
      <c r="D6">
        <v>128</v>
      </c>
      <c r="E6">
        <v>112</v>
      </c>
      <c r="F6">
        <v>153</v>
      </c>
      <c r="G6">
        <v>91</v>
      </c>
      <c r="H6">
        <v>128</v>
      </c>
      <c r="I6">
        <v>138</v>
      </c>
      <c r="J6">
        <v>112</v>
      </c>
      <c r="K6">
        <v>99</v>
      </c>
      <c r="L6">
        <v>127</v>
      </c>
      <c r="M6">
        <v>85</v>
      </c>
      <c r="N6">
        <v>123</v>
      </c>
      <c r="O6">
        <v>125</v>
      </c>
    </row>
    <row r="7" spans="1:15" x14ac:dyDescent="0.25">
      <c r="A7" s="3" t="s">
        <v>52</v>
      </c>
      <c r="B7">
        <v>2016</v>
      </c>
      <c r="C7">
        <v>165</v>
      </c>
      <c r="D7">
        <v>130</v>
      </c>
      <c r="E7">
        <v>130</v>
      </c>
      <c r="F7">
        <v>122</v>
      </c>
      <c r="G7">
        <v>162</v>
      </c>
      <c r="H7">
        <v>137</v>
      </c>
      <c r="I7">
        <v>110</v>
      </c>
      <c r="J7">
        <v>101</v>
      </c>
      <c r="K7">
        <v>112</v>
      </c>
      <c r="L7">
        <v>156</v>
      </c>
      <c r="M7">
        <v>131</v>
      </c>
      <c r="N7">
        <v>139</v>
      </c>
      <c r="O7">
        <v>135</v>
      </c>
    </row>
    <row r="8" spans="1:15" x14ac:dyDescent="0.25">
      <c r="A8" s="3" t="s">
        <v>99</v>
      </c>
      <c r="B8">
        <v>2016</v>
      </c>
      <c r="C8">
        <v>140</v>
      </c>
      <c r="D8">
        <v>102</v>
      </c>
      <c r="E8">
        <v>128</v>
      </c>
      <c r="F8">
        <v>83</v>
      </c>
      <c r="G8">
        <v>107</v>
      </c>
      <c r="H8">
        <v>129</v>
      </c>
      <c r="I8">
        <v>138</v>
      </c>
      <c r="J8">
        <v>138</v>
      </c>
      <c r="K8">
        <v>160</v>
      </c>
      <c r="L8">
        <v>85</v>
      </c>
      <c r="M8">
        <v>120</v>
      </c>
      <c r="N8">
        <v>118</v>
      </c>
      <c r="O8">
        <v>92</v>
      </c>
    </row>
    <row r="9" spans="1:15" x14ac:dyDescent="0.25">
      <c r="A9" s="3" t="s">
        <v>29</v>
      </c>
      <c r="B9">
        <v>2016</v>
      </c>
      <c r="C9">
        <v>99</v>
      </c>
      <c r="D9">
        <v>134</v>
      </c>
      <c r="E9">
        <v>124</v>
      </c>
      <c r="F9">
        <v>107</v>
      </c>
      <c r="G9">
        <v>131</v>
      </c>
      <c r="H9">
        <v>160</v>
      </c>
      <c r="I9">
        <v>114</v>
      </c>
      <c r="J9">
        <v>71</v>
      </c>
      <c r="K9">
        <v>105</v>
      </c>
      <c r="L9">
        <v>143</v>
      </c>
      <c r="M9">
        <v>109</v>
      </c>
      <c r="N9">
        <v>119</v>
      </c>
      <c r="O9">
        <v>149</v>
      </c>
    </row>
    <row r="10" spans="1:15" x14ac:dyDescent="0.25">
      <c r="A10" s="3" t="s">
        <v>9</v>
      </c>
      <c r="B10" s="8">
        <v>2017</v>
      </c>
      <c r="C10">
        <v>77.900000000000006</v>
      </c>
      <c r="D10">
        <v>127.06</v>
      </c>
      <c r="E10">
        <v>141.74</v>
      </c>
      <c r="F10">
        <v>108.08</v>
      </c>
      <c r="G10">
        <v>107.76</v>
      </c>
      <c r="H10">
        <v>91.64</v>
      </c>
      <c r="I10">
        <v>101.42</v>
      </c>
      <c r="J10">
        <v>127.24</v>
      </c>
      <c r="K10">
        <v>125.06</v>
      </c>
      <c r="L10">
        <v>122.22</v>
      </c>
      <c r="M10">
        <v>135.02000000000001</v>
      </c>
      <c r="N10">
        <v>98.48</v>
      </c>
      <c r="O10">
        <v>79.42</v>
      </c>
    </row>
    <row r="11" spans="1:15" x14ac:dyDescent="0.25">
      <c r="A11" s="3" t="s">
        <v>27</v>
      </c>
      <c r="B11" s="8">
        <v>2017</v>
      </c>
      <c r="C11">
        <v>88.44</v>
      </c>
      <c r="D11">
        <v>137.91999999999999</v>
      </c>
      <c r="E11">
        <v>83.58</v>
      </c>
      <c r="F11">
        <v>135.68</v>
      </c>
      <c r="G11">
        <v>124.04</v>
      </c>
      <c r="H11">
        <v>116.96</v>
      </c>
      <c r="I11">
        <v>112.74</v>
      </c>
      <c r="J11">
        <v>151.86000000000001</v>
      </c>
      <c r="K11">
        <v>75.08</v>
      </c>
      <c r="L11">
        <v>145.26</v>
      </c>
      <c r="M11">
        <v>122.8</v>
      </c>
      <c r="N11">
        <v>144.16</v>
      </c>
      <c r="O11">
        <v>131.22</v>
      </c>
    </row>
    <row r="12" spans="1:15" x14ac:dyDescent="0.25">
      <c r="A12" s="3" t="s">
        <v>48</v>
      </c>
      <c r="B12" s="8">
        <v>2017</v>
      </c>
      <c r="C12">
        <v>112.54</v>
      </c>
      <c r="D12">
        <v>95.88</v>
      </c>
      <c r="E12">
        <v>139.16</v>
      </c>
      <c r="F12">
        <v>90.68</v>
      </c>
      <c r="G12">
        <v>120.22</v>
      </c>
      <c r="H12">
        <v>83.32</v>
      </c>
      <c r="I12">
        <v>113.98</v>
      </c>
      <c r="J12">
        <v>100.08</v>
      </c>
      <c r="K12">
        <v>106.32</v>
      </c>
      <c r="L12">
        <v>134.30000000000001</v>
      </c>
      <c r="M12">
        <v>123.2</v>
      </c>
      <c r="N12">
        <v>91.36</v>
      </c>
      <c r="O12">
        <v>84.94</v>
      </c>
    </row>
    <row r="13" spans="1:15" x14ac:dyDescent="0.25">
      <c r="A13" s="3" t="s">
        <v>49</v>
      </c>
      <c r="B13" s="8">
        <v>2017</v>
      </c>
      <c r="C13">
        <v>80.28</v>
      </c>
      <c r="D13">
        <v>130.18</v>
      </c>
      <c r="E13">
        <v>116.82</v>
      </c>
      <c r="F13">
        <v>111.98</v>
      </c>
      <c r="G13">
        <v>97.02</v>
      </c>
      <c r="H13">
        <v>112.78</v>
      </c>
      <c r="I13">
        <v>96.86</v>
      </c>
      <c r="J13">
        <v>80.12</v>
      </c>
      <c r="K13">
        <v>113.6</v>
      </c>
      <c r="L13">
        <v>98.74</v>
      </c>
      <c r="M13">
        <v>87.2</v>
      </c>
      <c r="N13">
        <v>102.18</v>
      </c>
      <c r="O13">
        <v>82.92</v>
      </c>
    </row>
    <row r="14" spans="1:15" x14ac:dyDescent="0.25">
      <c r="A14" s="3" t="s">
        <v>28</v>
      </c>
      <c r="B14" s="8">
        <v>2017</v>
      </c>
      <c r="C14">
        <v>89.04</v>
      </c>
      <c r="D14">
        <v>112.62</v>
      </c>
      <c r="E14">
        <v>95.82</v>
      </c>
      <c r="F14">
        <v>110.06</v>
      </c>
      <c r="G14">
        <v>95.94</v>
      </c>
      <c r="H14">
        <v>118.32</v>
      </c>
      <c r="I14">
        <v>134.36000000000001</v>
      </c>
      <c r="J14">
        <v>86.22</v>
      </c>
      <c r="K14">
        <v>102.66</v>
      </c>
      <c r="L14">
        <v>124.64</v>
      </c>
      <c r="M14">
        <v>92.2</v>
      </c>
      <c r="N14">
        <v>136.96</v>
      </c>
      <c r="O14">
        <v>152.28</v>
      </c>
    </row>
    <row r="15" spans="1:15" x14ac:dyDescent="0.25">
      <c r="A15" s="3" t="s">
        <v>87</v>
      </c>
      <c r="B15" s="8">
        <v>2017</v>
      </c>
      <c r="C15">
        <v>117.88</v>
      </c>
      <c r="D15">
        <v>95.64</v>
      </c>
      <c r="E15">
        <v>105.46</v>
      </c>
      <c r="F15">
        <v>91.96</v>
      </c>
      <c r="G15">
        <v>100.66</v>
      </c>
      <c r="H15">
        <v>118.88</v>
      </c>
      <c r="I15">
        <v>122.32</v>
      </c>
      <c r="J15">
        <v>115.26</v>
      </c>
      <c r="K15">
        <v>130.44</v>
      </c>
      <c r="L15">
        <v>145.06</v>
      </c>
      <c r="M15">
        <v>111.66</v>
      </c>
      <c r="N15">
        <v>124.48</v>
      </c>
      <c r="O15">
        <v>139.38</v>
      </c>
    </row>
    <row r="16" spans="1:15" x14ac:dyDescent="0.25">
      <c r="A16" s="3" t="s">
        <v>22</v>
      </c>
      <c r="B16" s="8">
        <v>2017</v>
      </c>
      <c r="C16">
        <v>91.84</v>
      </c>
      <c r="D16">
        <v>126.64</v>
      </c>
      <c r="E16">
        <v>94.4</v>
      </c>
      <c r="F16">
        <v>116.32</v>
      </c>
      <c r="G16">
        <v>82.08</v>
      </c>
      <c r="H16">
        <v>128.94</v>
      </c>
      <c r="I16">
        <v>115.64</v>
      </c>
      <c r="J16">
        <v>100.66</v>
      </c>
      <c r="K16">
        <v>85.72</v>
      </c>
      <c r="L16">
        <v>98.66</v>
      </c>
      <c r="M16">
        <v>125.06</v>
      </c>
      <c r="N16">
        <v>113.94</v>
      </c>
      <c r="O16">
        <v>86.86</v>
      </c>
    </row>
    <row r="17" spans="1:15" x14ac:dyDescent="0.25">
      <c r="A17" s="3" t="s">
        <v>52</v>
      </c>
      <c r="B17" s="8">
        <v>2017</v>
      </c>
      <c r="C17">
        <v>152.02000000000001</v>
      </c>
      <c r="D17">
        <v>123.62</v>
      </c>
      <c r="E17">
        <v>124.22</v>
      </c>
      <c r="F17">
        <v>128.30000000000001</v>
      </c>
      <c r="G17">
        <v>75.42</v>
      </c>
      <c r="H17">
        <v>107.38</v>
      </c>
      <c r="I17">
        <v>139.22</v>
      </c>
      <c r="J17">
        <v>116.28</v>
      </c>
      <c r="K17">
        <v>126.28</v>
      </c>
      <c r="L17">
        <v>117.72</v>
      </c>
      <c r="M17">
        <v>124.52</v>
      </c>
      <c r="N17">
        <v>127.52</v>
      </c>
      <c r="O17">
        <v>156.18</v>
      </c>
    </row>
    <row r="18" spans="1:15" x14ac:dyDescent="0.25">
      <c r="A18" s="3" t="s">
        <v>53</v>
      </c>
      <c r="B18" s="8">
        <v>2017</v>
      </c>
      <c r="C18">
        <v>154.97999999999999</v>
      </c>
      <c r="D18">
        <v>122.7</v>
      </c>
      <c r="E18">
        <v>114.92</v>
      </c>
      <c r="F18">
        <v>112.18</v>
      </c>
      <c r="G18">
        <v>149.30000000000001</v>
      </c>
      <c r="H18">
        <v>111.24</v>
      </c>
      <c r="I18">
        <v>132.18</v>
      </c>
      <c r="J18">
        <v>103.52</v>
      </c>
      <c r="K18">
        <v>85.8</v>
      </c>
      <c r="L18">
        <v>81.58</v>
      </c>
      <c r="M18">
        <v>178.18</v>
      </c>
      <c r="N18">
        <v>140.58000000000001</v>
      </c>
      <c r="O18">
        <v>146.04</v>
      </c>
    </row>
    <row r="19" spans="1:15" x14ac:dyDescent="0.25">
      <c r="A19" s="3" t="s">
        <v>29</v>
      </c>
      <c r="B19" s="8">
        <v>2017</v>
      </c>
      <c r="C19">
        <v>104.62</v>
      </c>
      <c r="D19">
        <v>85.88</v>
      </c>
      <c r="E19">
        <v>100.26</v>
      </c>
      <c r="F19">
        <v>124.2</v>
      </c>
      <c r="G19">
        <v>137.94</v>
      </c>
      <c r="H19">
        <v>123.4</v>
      </c>
      <c r="I19">
        <v>134.72</v>
      </c>
      <c r="J19">
        <v>151.18</v>
      </c>
      <c r="K19">
        <v>127.2</v>
      </c>
      <c r="L19">
        <v>93.08</v>
      </c>
      <c r="M19">
        <v>150.24</v>
      </c>
      <c r="N19">
        <v>144.06</v>
      </c>
      <c r="O19">
        <v>107.66</v>
      </c>
    </row>
    <row r="20" spans="1:15" x14ac:dyDescent="0.25">
      <c r="A20" s="3" t="s">
        <v>9</v>
      </c>
      <c r="B20" s="8">
        <v>2018</v>
      </c>
      <c r="C20">
        <v>104</v>
      </c>
      <c r="D20">
        <v>121.78</v>
      </c>
      <c r="E20">
        <v>101</v>
      </c>
      <c r="F20">
        <v>125.12</v>
      </c>
      <c r="G20">
        <v>94.6</v>
      </c>
      <c r="H20">
        <v>128.32</v>
      </c>
      <c r="I20">
        <v>140.30000000000001</v>
      </c>
      <c r="J20">
        <v>132.74</v>
      </c>
      <c r="K20">
        <v>124.8</v>
      </c>
      <c r="L20">
        <v>122.78</v>
      </c>
      <c r="M20">
        <v>96.04</v>
      </c>
      <c r="N20">
        <v>140.63999999999999</v>
      </c>
      <c r="O20">
        <v>134.96</v>
      </c>
    </row>
    <row r="21" spans="1:15" x14ac:dyDescent="0.25">
      <c r="A21" s="3" t="s">
        <v>27</v>
      </c>
      <c r="B21" s="8">
        <v>2018</v>
      </c>
      <c r="C21">
        <v>114.04</v>
      </c>
      <c r="D21">
        <v>132.19999999999999</v>
      </c>
      <c r="E21">
        <v>126.1</v>
      </c>
      <c r="F21">
        <v>149.28</v>
      </c>
      <c r="G21">
        <v>126.48</v>
      </c>
      <c r="H21">
        <v>103.6</v>
      </c>
      <c r="I21">
        <v>120.56</v>
      </c>
      <c r="J21">
        <v>153.66</v>
      </c>
      <c r="K21">
        <v>107.68</v>
      </c>
      <c r="L21">
        <v>155.12</v>
      </c>
      <c r="M21">
        <v>136.08000000000001</v>
      </c>
      <c r="N21">
        <v>127.64</v>
      </c>
      <c r="O21">
        <v>130.6</v>
      </c>
    </row>
    <row r="22" spans="1:15" x14ac:dyDescent="0.25">
      <c r="A22" s="3" t="s">
        <v>48</v>
      </c>
      <c r="B22" s="8">
        <v>2018</v>
      </c>
      <c r="C22">
        <v>119.04</v>
      </c>
      <c r="D22">
        <v>141.13999999999999</v>
      </c>
      <c r="E22">
        <v>134.6</v>
      </c>
      <c r="F22">
        <v>137.82</v>
      </c>
      <c r="G22">
        <v>153.18</v>
      </c>
      <c r="H22">
        <v>157.19999999999999</v>
      </c>
      <c r="I22">
        <v>158.32</v>
      </c>
      <c r="J22">
        <v>128.54</v>
      </c>
      <c r="K22">
        <v>119.56</v>
      </c>
      <c r="L22">
        <v>108.76</v>
      </c>
      <c r="M22">
        <v>118.18</v>
      </c>
      <c r="N22">
        <v>126.32</v>
      </c>
      <c r="O22">
        <v>73.42</v>
      </c>
    </row>
    <row r="23" spans="1:15" x14ac:dyDescent="0.25">
      <c r="A23" s="3" t="s">
        <v>49</v>
      </c>
      <c r="B23" s="8">
        <v>2018</v>
      </c>
      <c r="C23">
        <v>121.98</v>
      </c>
      <c r="D23">
        <v>104.76</v>
      </c>
      <c r="E23">
        <v>104.12</v>
      </c>
      <c r="F23">
        <v>126.16</v>
      </c>
      <c r="G23">
        <v>113.84</v>
      </c>
      <c r="H23">
        <v>119.2</v>
      </c>
      <c r="I23">
        <v>70.56</v>
      </c>
      <c r="J23">
        <v>92.76</v>
      </c>
      <c r="K23">
        <v>99.46</v>
      </c>
      <c r="L23">
        <v>140.69999999999999</v>
      </c>
      <c r="M23">
        <v>106.54</v>
      </c>
      <c r="N23">
        <v>127.38</v>
      </c>
      <c r="O23">
        <v>129.44</v>
      </c>
    </row>
    <row r="24" spans="1:15" x14ac:dyDescent="0.25">
      <c r="A24" s="3" t="s">
        <v>28</v>
      </c>
      <c r="B24" s="8">
        <v>2018</v>
      </c>
      <c r="C24">
        <v>156.76</v>
      </c>
      <c r="D24">
        <v>135.1</v>
      </c>
      <c r="E24">
        <v>107.84</v>
      </c>
      <c r="F24">
        <v>157.68</v>
      </c>
      <c r="G24">
        <v>124.44</v>
      </c>
      <c r="H24">
        <v>149.32</v>
      </c>
      <c r="I24">
        <v>120.24</v>
      </c>
      <c r="J24">
        <v>146.86000000000001</v>
      </c>
      <c r="K24">
        <v>99.36</v>
      </c>
      <c r="L24">
        <v>172.9</v>
      </c>
      <c r="M24">
        <v>174.78</v>
      </c>
      <c r="N24">
        <v>114.92</v>
      </c>
      <c r="O24">
        <v>115.52</v>
      </c>
    </row>
    <row r="25" spans="1:15" x14ac:dyDescent="0.25">
      <c r="A25" s="3" t="s">
        <v>87</v>
      </c>
      <c r="B25" s="8">
        <v>2018</v>
      </c>
      <c r="C25">
        <v>140.54</v>
      </c>
      <c r="D25">
        <v>147</v>
      </c>
      <c r="E25">
        <v>124.7</v>
      </c>
      <c r="F25">
        <v>147.9</v>
      </c>
      <c r="G25">
        <v>138.80000000000001</v>
      </c>
      <c r="H25">
        <v>148.28</v>
      </c>
      <c r="I25">
        <v>173.7</v>
      </c>
      <c r="J25">
        <v>150.26</v>
      </c>
      <c r="K25">
        <v>124.92</v>
      </c>
      <c r="L25">
        <v>120.94</v>
      </c>
      <c r="M25">
        <v>127</v>
      </c>
      <c r="N25">
        <v>114.16</v>
      </c>
      <c r="O25">
        <v>107.8</v>
      </c>
    </row>
    <row r="26" spans="1:15" x14ac:dyDescent="0.25">
      <c r="A26" s="3" t="s">
        <v>22</v>
      </c>
      <c r="B26" s="8">
        <v>2018</v>
      </c>
      <c r="C26">
        <v>82.74</v>
      </c>
      <c r="D26">
        <v>115.04</v>
      </c>
      <c r="E26">
        <v>85.98</v>
      </c>
      <c r="F26">
        <v>107.38</v>
      </c>
      <c r="G26">
        <v>94.42</v>
      </c>
      <c r="H26">
        <v>108.5</v>
      </c>
      <c r="I26">
        <v>92.1</v>
      </c>
      <c r="J26">
        <v>68.44</v>
      </c>
      <c r="K26">
        <v>87.84</v>
      </c>
      <c r="L26">
        <v>101.24</v>
      </c>
      <c r="M26">
        <v>76.92</v>
      </c>
      <c r="N26">
        <v>89.68</v>
      </c>
      <c r="O26">
        <v>94.86</v>
      </c>
    </row>
    <row r="27" spans="1:15" x14ac:dyDescent="0.25">
      <c r="A27" s="3" t="s">
        <v>52</v>
      </c>
      <c r="B27" s="8">
        <v>2018</v>
      </c>
      <c r="C27">
        <v>146.1</v>
      </c>
      <c r="D27">
        <v>169.08</v>
      </c>
      <c r="E27">
        <v>130.76</v>
      </c>
      <c r="F27">
        <v>139.76</v>
      </c>
      <c r="G27">
        <v>134</v>
      </c>
      <c r="H27">
        <v>163.58000000000001</v>
      </c>
      <c r="I27">
        <v>111.52</v>
      </c>
      <c r="J27">
        <v>142.41999999999999</v>
      </c>
      <c r="K27">
        <v>172.4</v>
      </c>
      <c r="L27">
        <v>156.86000000000001</v>
      </c>
      <c r="M27">
        <v>164.22</v>
      </c>
      <c r="N27">
        <v>183.58</v>
      </c>
      <c r="O27">
        <v>169.9</v>
      </c>
    </row>
    <row r="28" spans="1:15" x14ac:dyDescent="0.25">
      <c r="A28" s="3" t="s">
        <v>53</v>
      </c>
      <c r="B28" s="8">
        <v>2018</v>
      </c>
      <c r="C28">
        <v>127.56</v>
      </c>
      <c r="D28">
        <v>134.52000000000001</v>
      </c>
      <c r="E28">
        <v>146.54</v>
      </c>
      <c r="F28">
        <v>156.97999999999999</v>
      </c>
      <c r="G28">
        <v>116.14</v>
      </c>
      <c r="H28">
        <v>140.13999999999999</v>
      </c>
      <c r="I28">
        <v>141.68</v>
      </c>
      <c r="J28">
        <v>164.9</v>
      </c>
      <c r="K28">
        <v>133.04</v>
      </c>
      <c r="L28">
        <v>131.9</v>
      </c>
      <c r="M28">
        <v>138.72</v>
      </c>
      <c r="N28">
        <v>138.63999999999999</v>
      </c>
      <c r="O28">
        <v>116.28</v>
      </c>
    </row>
    <row r="29" spans="1:15" x14ac:dyDescent="0.25">
      <c r="A29" s="3" t="s">
        <v>29</v>
      </c>
      <c r="B29" s="8">
        <v>2018</v>
      </c>
      <c r="C29">
        <v>140.16</v>
      </c>
      <c r="D29">
        <v>104.34</v>
      </c>
      <c r="E29">
        <v>140.44</v>
      </c>
      <c r="F29">
        <v>158.19999999999999</v>
      </c>
      <c r="G29">
        <v>113.84</v>
      </c>
      <c r="H29">
        <v>76.98</v>
      </c>
      <c r="I29">
        <v>123.16</v>
      </c>
      <c r="J29">
        <v>113.2</v>
      </c>
      <c r="K29">
        <v>144.72</v>
      </c>
      <c r="L29">
        <v>132.32</v>
      </c>
      <c r="M29">
        <v>120.04</v>
      </c>
      <c r="N29">
        <v>149.26</v>
      </c>
      <c r="O29">
        <v>134.76</v>
      </c>
    </row>
    <row r="30" spans="1:15" x14ac:dyDescent="0.25">
      <c r="A30" s="3" t="s">
        <v>9</v>
      </c>
      <c r="B30" s="8">
        <v>2019</v>
      </c>
      <c r="C30">
        <v>167.4</v>
      </c>
      <c r="D30">
        <v>133.36000000000001</v>
      </c>
      <c r="E30">
        <v>117.04</v>
      </c>
      <c r="F30">
        <v>107.5</v>
      </c>
      <c r="G30">
        <v>150.32</v>
      </c>
      <c r="H30">
        <v>122.8</v>
      </c>
      <c r="I30">
        <v>90.84</v>
      </c>
      <c r="J30">
        <v>110.48</v>
      </c>
      <c r="K30">
        <v>167.62</v>
      </c>
      <c r="L30">
        <v>108.58</v>
      </c>
      <c r="M30">
        <v>163.16</v>
      </c>
      <c r="N30">
        <v>142.1</v>
      </c>
      <c r="O30">
        <v>116.04</v>
      </c>
    </row>
    <row r="31" spans="1:15" x14ac:dyDescent="0.25">
      <c r="A31" s="3" t="s">
        <v>47</v>
      </c>
      <c r="B31" s="8">
        <v>2019</v>
      </c>
      <c r="C31">
        <v>184.42</v>
      </c>
      <c r="D31">
        <v>138.12</v>
      </c>
      <c r="E31">
        <v>155.16</v>
      </c>
      <c r="F31">
        <v>148.69999999999999</v>
      </c>
      <c r="G31">
        <v>151.44</v>
      </c>
      <c r="H31">
        <v>108.32</v>
      </c>
      <c r="I31">
        <v>91.04</v>
      </c>
      <c r="J31">
        <v>125.34</v>
      </c>
      <c r="K31">
        <v>170.2</v>
      </c>
      <c r="L31">
        <v>139.63999999999999</v>
      </c>
      <c r="M31">
        <v>96.18</v>
      </c>
      <c r="N31">
        <v>104.22</v>
      </c>
      <c r="O31">
        <v>88</v>
      </c>
    </row>
    <row r="32" spans="1:15" x14ac:dyDescent="0.25">
      <c r="A32" s="3" t="s">
        <v>48</v>
      </c>
      <c r="B32" s="8">
        <v>2019</v>
      </c>
      <c r="C32">
        <v>113</v>
      </c>
      <c r="D32">
        <v>85.12</v>
      </c>
      <c r="E32">
        <v>89.14</v>
      </c>
      <c r="F32">
        <v>105</v>
      </c>
      <c r="G32">
        <v>130.84</v>
      </c>
      <c r="H32">
        <v>128.6</v>
      </c>
      <c r="I32">
        <v>89.02</v>
      </c>
      <c r="J32">
        <v>125.16</v>
      </c>
      <c r="K32">
        <v>95.34</v>
      </c>
      <c r="L32">
        <v>117.98</v>
      </c>
      <c r="M32">
        <v>71.36</v>
      </c>
      <c r="N32">
        <v>117.22</v>
      </c>
      <c r="O32">
        <v>139.56</v>
      </c>
    </row>
    <row r="33" spans="1:15" x14ac:dyDescent="0.25">
      <c r="A33" s="3" t="s">
        <v>49</v>
      </c>
      <c r="B33" s="8">
        <v>2019</v>
      </c>
      <c r="C33">
        <v>136.72</v>
      </c>
      <c r="D33">
        <v>80.7</v>
      </c>
      <c r="E33">
        <v>119</v>
      </c>
      <c r="F33">
        <v>79.680000000000007</v>
      </c>
      <c r="G33">
        <v>63.54</v>
      </c>
      <c r="H33">
        <v>88.82</v>
      </c>
      <c r="I33">
        <v>125.76</v>
      </c>
      <c r="J33">
        <v>108.7</v>
      </c>
      <c r="K33">
        <v>121.54</v>
      </c>
      <c r="L33">
        <v>135.32</v>
      </c>
      <c r="M33">
        <v>65.62</v>
      </c>
      <c r="N33">
        <v>80.86</v>
      </c>
      <c r="O33">
        <v>119.82</v>
      </c>
    </row>
    <row r="34" spans="1:15" x14ac:dyDescent="0.25">
      <c r="A34" s="3" t="s">
        <v>28</v>
      </c>
      <c r="B34" s="8">
        <v>2019</v>
      </c>
      <c r="C34">
        <v>127.44</v>
      </c>
      <c r="D34">
        <v>95.52</v>
      </c>
      <c r="E34">
        <v>141</v>
      </c>
      <c r="F34">
        <v>114.68</v>
      </c>
      <c r="G34">
        <v>136.76</v>
      </c>
      <c r="H34">
        <v>113.9</v>
      </c>
      <c r="I34">
        <v>111.96</v>
      </c>
      <c r="J34">
        <v>109.38</v>
      </c>
      <c r="K34">
        <v>108.08</v>
      </c>
      <c r="L34">
        <v>116.48</v>
      </c>
      <c r="M34">
        <v>133.36000000000001</v>
      </c>
      <c r="N34">
        <v>110.18</v>
      </c>
      <c r="O34">
        <v>129.6</v>
      </c>
    </row>
    <row r="35" spans="1:15" x14ac:dyDescent="0.25">
      <c r="A35" s="3" t="s">
        <v>50</v>
      </c>
      <c r="B35" s="8">
        <v>2019</v>
      </c>
      <c r="C35">
        <v>119.72</v>
      </c>
      <c r="D35">
        <v>113.08</v>
      </c>
      <c r="E35">
        <v>109.18</v>
      </c>
      <c r="F35">
        <v>178.08</v>
      </c>
      <c r="G35">
        <v>141.94</v>
      </c>
      <c r="H35">
        <v>192.54</v>
      </c>
      <c r="I35">
        <v>118.12</v>
      </c>
      <c r="J35">
        <v>140.1</v>
      </c>
      <c r="K35">
        <v>99.52</v>
      </c>
      <c r="L35">
        <v>160.82</v>
      </c>
      <c r="M35">
        <v>132.38</v>
      </c>
      <c r="N35">
        <v>183.36</v>
      </c>
      <c r="O35">
        <v>136.1</v>
      </c>
    </row>
    <row r="36" spans="1:15" x14ac:dyDescent="0.25">
      <c r="A36" s="3" t="s">
        <v>51</v>
      </c>
      <c r="B36" s="8">
        <v>2019</v>
      </c>
      <c r="C36">
        <v>112.92</v>
      </c>
      <c r="D36">
        <v>139.63999999999999</v>
      </c>
      <c r="E36">
        <v>118.36</v>
      </c>
      <c r="F36">
        <v>127.4</v>
      </c>
      <c r="G36">
        <v>148.86000000000001</v>
      </c>
      <c r="H36">
        <v>124.32</v>
      </c>
      <c r="I36">
        <v>106.84</v>
      </c>
      <c r="J36">
        <v>164.08</v>
      </c>
      <c r="K36">
        <v>84.36</v>
      </c>
      <c r="L36">
        <v>117.2</v>
      </c>
      <c r="M36">
        <v>141.88</v>
      </c>
      <c r="N36">
        <v>94.84</v>
      </c>
      <c r="O36">
        <v>134.82</v>
      </c>
    </row>
    <row r="37" spans="1:15" x14ac:dyDescent="0.25">
      <c r="A37" s="3" t="s">
        <v>52</v>
      </c>
      <c r="B37" s="8">
        <v>2019</v>
      </c>
      <c r="C37">
        <v>82.4</v>
      </c>
      <c r="D37">
        <v>133.80000000000001</v>
      </c>
      <c r="E37">
        <v>115.12</v>
      </c>
      <c r="F37">
        <v>158.24</v>
      </c>
      <c r="G37">
        <v>153.6</v>
      </c>
      <c r="H37">
        <v>95.6</v>
      </c>
      <c r="I37">
        <v>103.48</v>
      </c>
      <c r="J37">
        <v>174.66</v>
      </c>
      <c r="K37">
        <v>132.5</v>
      </c>
      <c r="L37">
        <v>123.74</v>
      </c>
      <c r="M37">
        <v>140.84</v>
      </c>
      <c r="N37">
        <v>129.4</v>
      </c>
      <c r="O37">
        <v>91.84</v>
      </c>
    </row>
    <row r="38" spans="1:15" x14ac:dyDescent="0.25">
      <c r="A38" s="3" t="s">
        <v>53</v>
      </c>
      <c r="B38" s="8">
        <v>2019</v>
      </c>
      <c r="C38">
        <v>146.34</v>
      </c>
      <c r="D38">
        <v>157.76</v>
      </c>
      <c r="E38">
        <v>153.24</v>
      </c>
      <c r="F38">
        <v>119.2</v>
      </c>
      <c r="G38">
        <v>175.12</v>
      </c>
      <c r="H38">
        <v>137.56</v>
      </c>
      <c r="I38">
        <v>99.56</v>
      </c>
      <c r="J38">
        <v>142.46</v>
      </c>
      <c r="K38">
        <v>174.4</v>
      </c>
      <c r="L38">
        <v>83.06</v>
      </c>
      <c r="M38">
        <v>117.64</v>
      </c>
      <c r="N38">
        <v>115.3</v>
      </c>
      <c r="O38">
        <v>115.44</v>
      </c>
    </row>
    <row r="39" spans="1:15" x14ac:dyDescent="0.25">
      <c r="A39" s="3" t="s">
        <v>29</v>
      </c>
      <c r="B39" s="8">
        <v>2019</v>
      </c>
      <c r="C39">
        <v>140.56</v>
      </c>
      <c r="D39">
        <v>141.19999999999999</v>
      </c>
      <c r="E39">
        <v>162.16</v>
      </c>
      <c r="F39">
        <v>118.98</v>
      </c>
      <c r="G39">
        <v>108.1</v>
      </c>
      <c r="H39">
        <v>105.24</v>
      </c>
      <c r="I39">
        <v>96.86</v>
      </c>
      <c r="J39">
        <v>138.28</v>
      </c>
      <c r="K39">
        <v>131.32</v>
      </c>
      <c r="L39">
        <v>150.96</v>
      </c>
      <c r="M39">
        <v>125.54</v>
      </c>
      <c r="N39">
        <v>74.540000000000006</v>
      </c>
      <c r="O39">
        <v>89.62</v>
      </c>
    </row>
    <row r="40" spans="1:15" x14ac:dyDescent="0.25">
      <c r="A40" s="3" t="s">
        <v>9</v>
      </c>
      <c r="B40" s="8">
        <v>2020</v>
      </c>
      <c r="C40">
        <v>169.38</v>
      </c>
      <c r="D40">
        <v>146.62</v>
      </c>
      <c r="E40">
        <v>167</v>
      </c>
      <c r="F40">
        <v>130.30000000000001</v>
      </c>
      <c r="G40">
        <v>125.68</v>
      </c>
      <c r="H40">
        <v>159.18</v>
      </c>
      <c r="I40">
        <v>132.62</v>
      </c>
      <c r="J40">
        <v>95.74</v>
      </c>
      <c r="K40">
        <v>107.6</v>
      </c>
      <c r="L40">
        <v>100.92</v>
      </c>
      <c r="M40">
        <v>140.97999999999999</v>
      </c>
      <c r="N40">
        <v>142.4</v>
      </c>
      <c r="O40">
        <v>94.52</v>
      </c>
    </row>
    <row r="41" spans="1:15" x14ac:dyDescent="0.25">
      <c r="A41" s="3" t="s">
        <v>47</v>
      </c>
      <c r="B41" s="8">
        <v>2020</v>
      </c>
      <c r="C41">
        <v>108.82</v>
      </c>
      <c r="D41">
        <v>174.4</v>
      </c>
      <c r="E41">
        <v>204.12</v>
      </c>
      <c r="F41">
        <v>98</v>
      </c>
      <c r="G41">
        <v>98</v>
      </c>
      <c r="H41">
        <v>96.36</v>
      </c>
      <c r="I41">
        <v>106.4</v>
      </c>
      <c r="J41">
        <v>123.24</v>
      </c>
      <c r="K41">
        <v>99.94</v>
      </c>
      <c r="L41">
        <v>115.22</v>
      </c>
      <c r="M41">
        <v>132.26</v>
      </c>
      <c r="N41">
        <v>114.12</v>
      </c>
      <c r="O41">
        <v>118.7</v>
      </c>
    </row>
    <row r="42" spans="1:15" x14ac:dyDescent="0.25">
      <c r="A42" s="3" t="s">
        <v>48</v>
      </c>
      <c r="B42" s="8">
        <v>2020</v>
      </c>
      <c r="C42">
        <v>112.64</v>
      </c>
      <c r="D42">
        <v>146.38</v>
      </c>
      <c r="E42">
        <v>191.3</v>
      </c>
      <c r="F42">
        <v>112.74</v>
      </c>
      <c r="G42">
        <v>143.80000000000001</v>
      </c>
      <c r="H42">
        <v>106.12</v>
      </c>
      <c r="I42">
        <v>90.5</v>
      </c>
      <c r="J42">
        <v>211.54</v>
      </c>
      <c r="K42">
        <v>171.88</v>
      </c>
      <c r="L42">
        <v>129.44</v>
      </c>
      <c r="M42">
        <v>134.52000000000001</v>
      </c>
      <c r="N42">
        <v>202.88</v>
      </c>
      <c r="O42">
        <v>118.22</v>
      </c>
    </row>
    <row r="43" spans="1:15" x14ac:dyDescent="0.25">
      <c r="A43" s="3" t="s">
        <v>109</v>
      </c>
      <c r="B43" s="8">
        <v>2020</v>
      </c>
      <c r="C43">
        <v>119.38</v>
      </c>
      <c r="D43">
        <v>149.5</v>
      </c>
      <c r="E43">
        <v>106.34</v>
      </c>
      <c r="F43">
        <v>184.82</v>
      </c>
      <c r="G43">
        <v>133.41999999999999</v>
      </c>
      <c r="H43">
        <v>86.28</v>
      </c>
      <c r="I43">
        <v>125.58</v>
      </c>
      <c r="J43">
        <v>85.76</v>
      </c>
      <c r="K43">
        <v>122.5</v>
      </c>
      <c r="L43">
        <v>114.66</v>
      </c>
      <c r="M43">
        <v>127.54</v>
      </c>
      <c r="N43">
        <v>109.18</v>
      </c>
      <c r="O43">
        <v>97.4</v>
      </c>
    </row>
    <row r="44" spans="1:15" x14ac:dyDescent="0.25">
      <c r="A44" s="3" t="s">
        <v>28</v>
      </c>
      <c r="B44" s="8">
        <v>2020</v>
      </c>
      <c r="C44">
        <v>106.5</v>
      </c>
      <c r="D44">
        <v>115.26</v>
      </c>
      <c r="E44">
        <v>100.68</v>
      </c>
      <c r="F44">
        <v>143.72</v>
      </c>
      <c r="G44">
        <v>143.6</v>
      </c>
      <c r="H44">
        <v>105.54</v>
      </c>
      <c r="I44">
        <v>144.69999999999999</v>
      </c>
      <c r="J44">
        <v>84.42</v>
      </c>
      <c r="K44">
        <v>118.8</v>
      </c>
      <c r="L44">
        <v>110.86</v>
      </c>
      <c r="M44">
        <v>99.44</v>
      </c>
      <c r="N44">
        <v>103.38</v>
      </c>
      <c r="O44">
        <v>117.22</v>
      </c>
    </row>
    <row r="45" spans="1:15" x14ac:dyDescent="0.25">
      <c r="A45" s="3" t="s">
        <v>50</v>
      </c>
      <c r="B45" s="8">
        <v>2020</v>
      </c>
      <c r="C45">
        <v>136.24</v>
      </c>
      <c r="D45">
        <v>118.7</v>
      </c>
      <c r="E45">
        <v>141.18</v>
      </c>
      <c r="F45">
        <v>115.38</v>
      </c>
      <c r="G45">
        <v>131.63999999999999</v>
      </c>
      <c r="H45">
        <v>155.84</v>
      </c>
      <c r="I45">
        <v>162.13999999999999</v>
      </c>
      <c r="J45">
        <v>143.56</v>
      </c>
      <c r="K45">
        <v>122.76</v>
      </c>
      <c r="L45">
        <v>113.22</v>
      </c>
      <c r="M45">
        <v>160.88</v>
      </c>
      <c r="N45">
        <v>118.96</v>
      </c>
      <c r="O45">
        <v>137.28</v>
      </c>
    </row>
    <row r="46" spans="1:15" x14ac:dyDescent="0.25">
      <c r="A46" s="3" t="s">
        <v>51</v>
      </c>
      <c r="B46" s="8">
        <v>2020</v>
      </c>
      <c r="C46">
        <v>157.80000000000001</v>
      </c>
      <c r="D46">
        <v>127.24</v>
      </c>
      <c r="E46">
        <v>139.9</v>
      </c>
      <c r="F46">
        <v>133.91999999999999</v>
      </c>
      <c r="G46">
        <v>143.19999999999999</v>
      </c>
      <c r="H46">
        <v>129.22</v>
      </c>
      <c r="I46">
        <v>122.1</v>
      </c>
      <c r="J46">
        <v>112.94</v>
      </c>
      <c r="K46">
        <v>135.82</v>
      </c>
      <c r="L46">
        <v>130.4</v>
      </c>
      <c r="M46">
        <v>107.16</v>
      </c>
      <c r="N46">
        <v>109</v>
      </c>
      <c r="O46">
        <v>86.62</v>
      </c>
    </row>
    <row r="47" spans="1:15" x14ac:dyDescent="0.25">
      <c r="A47" s="3" t="s">
        <v>2</v>
      </c>
      <c r="B47" s="8">
        <v>2020</v>
      </c>
      <c r="C47">
        <v>141.19999999999999</v>
      </c>
      <c r="D47">
        <v>88.08</v>
      </c>
      <c r="E47">
        <v>105.52</v>
      </c>
      <c r="F47">
        <v>111.84</v>
      </c>
      <c r="G47">
        <v>94.42</v>
      </c>
      <c r="H47">
        <v>112.42</v>
      </c>
      <c r="I47">
        <v>172.38</v>
      </c>
      <c r="J47">
        <v>136.91999999999999</v>
      </c>
      <c r="K47">
        <v>122.94</v>
      </c>
      <c r="L47">
        <v>113.78</v>
      </c>
      <c r="M47">
        <v>130.74</v>
      </c>
      <c r="N47">
        <v>170.84</v>
      </c>
      <c r="O47">
        <v>129.66</v>
      </c>
    </row>
    <row r="48" spans="1:15" x14ac:dyDescent="0.25">
      <c r="A48" s="3" t="s">
        <v>53</v>
      </c>
      <c r="B48" s="8">
        <v>2020</v>
      </c>
      <c r="C48">
        <v>115</v>
      </c>
      <c r="D48">
        <v>174.94</v>
      </c>
      <c r="E48">
        <v>119.08</v>
      </c>
      <c r="F48">
        <v>143</v>
      </c>
      <c r="G48">
        <v>100.76</v>
      </c>
      <c r="H48">
        <v>110.38</v>
      </c>
      <c r="I48">
        <v>138.4</v>
      </c>
      <c r="J48">
        <v>98.72</v>
      </c>
      <c r="K48">
        <v>130.22</v>
      </c>
      <c r="L48">
        <v>81.38</v>
      </c>
      <c r="M48">
        <v>135.08000000000001</v>
      </c>
      <c r="N48">
        <v>139.63999999999999</v>
      </c>
      <c r="O48">
        <v>164.46</v>
      </c>
    </row>
    <row r="49" spans="1:15" x14ac:dyDescent="0.25">
      <c r="A49" s="3" t="s">
        <v>29</v>
      </c>
      <c r="B49" s="8">
        <v>2020</v>
      </c>
      <c r="C49">
        <v>110.4</v>
      </c>
      <c r="D49">
        <v>122.32</v>
      </c>
      <c r="E49">
        <v>128.9</v>
      </c>
      <c r="F49">
        <v>105.8</v>
      </c>
      <c r="G49">
        <v>74.52</v>
      </c>
      <c r="H49">
        <v>103.22</v>
      </c>
      <c r="I49">
        <v>117.22</v>
      </c>
      <c r="J49">
        <v>60.46</v>
      </c>
      <c r="K49">
        <v>85.96</v>
      </c>
      <c r="L49">
        <v>104.24</v>
      </c>
      <c r="M49">
        <v>70.88</v>
      </c>
      <c r="N49">
        <v>83.3</v>
      </c>
      <c r="O49">
        <v>149.6</v>
      </c>
    </row>
  </sheetData>
  <conditionalFormatting sqref="C20:C29">
    <cfRule type="top10" dxfId="258" priority="220" bottom="1" rank="1"/>
    <cfRule type="top10" dxfId="257" priority="221" rank="1"/>
  </conditionalFormatting>
  <conditionalFormatting sqref="D20:D29">
    <cfRule type="top10" dxfId="256" priority="218" bottom="1" rank="1"/>
    <cfRule type="top10" dxfId="255" priority="219" rank="1"/>
  </conditionalFormatting>
  <conditionalFormatting sqref="E20:E29">
    <cfRule type="top10" dxfId="254" priority="216" bottom="1" rank="1"/>
    <cfRule type="top10" dxfId="253" priority="217" rank="1"/>
  </conditionalFormatting>
  <conditionalFormatting sqref="F20:F29">
    <cfRule type="top10" dxfId="252" priority="214" bottom="1" rank="1"/>
    <cfRule type="top10" dxfId="251" priority="215" rank="1"/>
  </conditionalFormatting>
  <conditionalFormatting sqref="G20:G29">
    <cfRule type="top10" dxfId="250" priority="212" bottom="1" rank="1"/>
    <cfRule type="top10" dxfId="249" priority="213" rank="1"/>
  </conditionalFormatting>
  <conditionalFormatting sqref="H20:H29">
    <cfRule type="top10" dxfId="248" priority="210" bottom="1" rank="1"/>
    <cfRule type="top10" dxfId="247" priority="211" rank="1"/>
  </conditionalFormatting>
  <conditionalFormatting sqref="I20:I29">
    <cfRule type="top10" dxfId="246" priority="208" bottom="1" rank="1"/>
    <cfRule type="top10" dxfId="245" priority="209" rank="1"/>
  </conditionalFormatting>
  <conditionalFormatting sqref="J20:J29">
    <cfRule type="top10" dxfId="244" priority="206" bottom="1" rank="1"/>
    <cfRule type="top10" dxfId="243" priority="207" rank="1"/>
  </conditionalFormatting>
  <conditionalFormatting sqref="K20:K29">
    <cfRule type="top10" dxfId="242" priority="204" bottom="1" rank="1"/>
    <cfRule type="top10" dxfId="241" priority="205" rank="1"/>
  </conditionalFormatting>
  <conditionalFormatting sqref="L20:L29">
    <cfRule type="top10" dxfId="240" priority="202" bottom="1" rank="1"/>
    <cfRule type="top10" dxfId="239" priority="203" rank="1"/>
  </conditionalFormatting>
  <conditionalFormatting sqref="M20:M29">
    <cfRule type="top10" dxfId="238" priority="200" bottom="1" rank="1"/>
    <cfRule type="top10" dxfId="237" priority="201" rank="1"/>
  </conditionalFormatting>
  <conditionalFormatting sqref="N20:N29">
    <cfRule type="top10" dxfId="236" priority="198" bottom="1" rank="1"/>
    <cfRule type="top10" dxfId="235" priority="199" rank="1"/>
  </conditionalFormatting>
  <conditionalFormatting sqref="C30:C39">
    <cfRule type="top10" dxfId="234" priority="195" rank="1"/>
  </conditionalFormatting>
  <conditionalFormatting sqref="D30:D39">
    <cfRule type="top10" dxfId="233" priority="194" rank="1"/>
  </conditionalFormatting>
  <conditionalFormatting sqref="E30:E39">
    <cfRule type="top10" dxfId="232" priority="193" rank="1"/>
  </conditionalFormatting>
  <conditionalFormatting sqref="F30:F39">
    <cfRule type="top10" dxfId="231" priority="192" rank="1"/>
  </conditionalFormatting>
  <conditionalFormatting sqref="G30:G39">
    <cfRule type="top10" dxfId="230" priority="191" rank="1"/>
  </conditionalFormatting>
  <conditionalFormatting sqref="H30:H39">
    <cfRule type="top10" dxfId="229" priority="190" rank="1"/>
  </conditionalFormatting>
  <conditionalFormatting sqref="I30:I39">
    <cfRule type="top10" dxfId="228" priority="189" rank="1"/>
  </conditionalFormatting>
  <conditionalFormatting sqref="J30:J39">
    <cfRule type="top10" dxfId="227" priority="188" rank="1"/>
  </conditionalFormatting>
  <conditionalFormatting sqref="K30:K39">
    <cfRule type="top10" dxfId="226" priority="187" rank="1"/>
  </conditionalFormatting>
  <conditionalFormatting sqref="L30:L39">
    <cfRule type="top10" dxfId="225" priority="186" rank="1"/>
  </conditionalFormatting>
  <conditionalFormatting sqref="M30:M39">
    <cfRule type="top10" dxfId="224" priority="185" rank="1"/>
  </conditionalFormatting>
  <conditionalFormatting sqref="N30:N39">
    <cfRule type="top10" dxfId="223" priority="184" rank="1"/>
  </conditionalFormatting>
  <conditionalFormatting sqref="O30:O39">
    <cfRule type="top10" dxfId="222" priority="183" rank="1"/>
  </conditionalFormatting>
  <conditionalFormatting sqref="O20:O29">
    <cfRule type="top10" dxfId="197" priority="222" bottom="1" rank="1"/>
    <cfRule type="top10" dxfId="196" priority="223" rank="1"/>
  </conditionalFormatting>
  <conditionalFormatting sqref="C10:C19">
    <cfRule type="top10" dxfId="195" priority="77" bottom="1" rank="1"/>
    <cfRule type="top10" dxfId="194" priority="78" rank="1"/>
  </conditionalFormatting>
  <conditionalFormatting sqref="D10:D19">
    <cfRule type="top10" dxfId="193" priority="75" bottom="1" rank="1"/>
    <cfRule type="top10" dxfId="192" priority="76" rank="1"/>
  </conditionalFormatting>
  <conditionalFormatting sqref="E10:E19">
    <cfRule type="top10" dxfId="191" priority="73" bottom="1" rank="1"/>
    <cfRule type="top10" dxfId="190" priority="74" rank="1"/>
  </conditionalFormatting>
  <conditionalFormatting sqref="F10:F19">
    <cfRule type="top10" dxfId="189" priority="71" bottom="1" rank="1"/>
    <cfRule type="top10" dxfId="188" priority="72" rank="1"/>
  </conditionalFormatting>
  <conditionalFormatting sqref="G10:G19">
    <cfRule type="top10" dxfId="187" priority="69" bottom="1" rank="1"/>
    <cfRule type="top10" dxfId="186" priority="70" rank="1"/>
  </conditionalFormatting>
  <conditionalFormatting sqref="H10:H19">
    <cfRule type="top10" dxfId="185" priority="67" bottom="1" rank="1"/>
    <cfRule type="top10" dxfId="184" priority="68" rank="1"/>
  </conditionalFormatting>
  <conditionalFormatting sqref="I10:I19">
    <cfRule type="top10" dxfId="183" priority="65" bottom="1" rank="1"/>
    <cfRule type="top10" dxfId="182" priority="66" rank="1"/>
  </conditionalFormatting>
  <conditionalFormatting sqref="J10:J19">
    <cfRule type="top10" dxfId="181" priority="63" bottom="1" rank="1"/>
    <cfRule type="top10" dxfId="180" priority="64" rank="1"/>
  </conditionalFormatting>
  <conditionalFormatting sqref="K10:K19">
    <cfRule type="top10" dxfId="179" priority="61" bottom="1" rank="1"/>
    <cfRule type="top10" dxfId="178" priority="62" rank="1"/>
  </conditionalFormatting>
  <conditionalFormatting sqref="L10:L19">
    <cfRule type="top10" dxfId="177" priority="59" bottom="1" rank="1"/>
    <cfRule type="top10" dxfId="176" priority="60" rank="1"/>
  </conditionalFormatting>
  <conditionalFormatting sqref="M10:M19">
    <cfRule type="top10" dxfId="175" priority="57" bottom="1" rank="1"/>
    <cfRule type="top10" dxfId="174" priority="58" rank="1"/>
  </conditionalFormatting>
  <conditionalFormatting sqref="N10:N19">
    <cfRule type="top10" dxfId="173" priority="55" bottom="1" rank="1"/>
    <cfRule type="top10" dxfId="172" priority="56" rank="1"/>
  </conditionalFormatting>
  <conditionalFormatting sqref="O10:O19">
    <cfRule type="top10" dxfId="171" priority="53" bottom="1" rank="1"/>
    <cfRule type="top10" dxfId="170" priority="54" rank="1"/>
  </conditionalFormatting>
  <conditionalFormatting sqref="C2:C9">
    <cfRule type="top10" dxfId="169" priority="51" bottom="1" rank="1"/>
    <cfRule type="top10" dxfId="168" priority="52" rank="1"/>
  </conditionalFormatting>
  <conditionalFormatting sqref="D2:D9">
    <cfRule type="top10" dxfId="167" priority="49" bottom="1" rank="1"/>
    <cfRule type="top10" dxfId="166" priority="50" rank="1"/>
  </conditionalFormatting>
  <conditionalFormatting sqref="E2:E9">
    <cfRule type="top10" dxfId="165" priority="47" bottom="1" rank="1"/>
    <cfRule type="top10" dxfId="164" priority="48" rank="1"/>
  </conditionalFormatting>
  <conditionalFormatting sqref="F2:F9">
    <cfRule type="top10" dxfId="163" priority="45" bottom="1" rank="1"/>
    <cfRule type="top10" dxfId="162" priority="46" rank="1"/>
  </conditionalFormatting>
  <conditionalFormatting sqref="G2:G9">
    <cfRule type="top10" dxfId="161" priority="43" bottom="1" rank="1"/>
    <cfRule type="top10" dxfId="160" priority="44" rank="1"/>
  </conditionalFormatting>
  <conditionalFormatting sqref="H2:H9">
    <cfRule type="top10" dxfId="159" priority="41" bottom="1" rank="1"/>
    <cfRule type="top10" dxfId="158" priority="42" rank="1"/>
  </conditionalFormatting>
  <conditionalFormatting sqref="I2:I9">
    <cfRule type="top10" dxfId="157" priority="39" bottom="1" rank="1"/>
    <cfRule type="top10" dxfId="156" priority="40" rank="1"/>
  </conditionalFormatting>
  <conditionalFormatting sqref="J2:J9">
    <cfRule type="top10" dxfId="155" priority="37" bottom="1" rank="1"/>
    <cfRule type="top10" dxfId="154" priority="38" rank="1"/>
  </conditionalFormatting>
  <conditionalFormatting sqref="K2:K9">
    <cfRule type="top10" dxfId="153" priority="35" bottom="1" rank="1"/>
    <cfRule type="top10" dxfId="152" priority="36" rank="1"/>
  </conditionalFormatting>
  <conditionalFormatting sqref="L2:L9">
    <cfRule type="top10" dxfId="151" priority="33" bottom="1" rank="1"/>
    <cfRule type="top10" dxfId="150" priority="34" rank="1"/>
  </conditionalFormatting>
  <conditionalFormatting sqref="M2:M9">
    <cfRule type="top10" dxfId="149" priority="31" bottom="1" rank="1"/>
    <cfRule type="top10" dxfId="148" priority="32" rank="1"/>
  </conditionalFormatting>
  <conditionalFormatting sqref="N2:N9">
    <cfRule type="top10" dxfId="147" priority="29" bottom="1" rank="1"/>
    <cfRule type="top10" dxfId="146" priority="30" rank="1"/>
  </conditionalFormatting>
  <conditionalFormatting sqref="O2:O9">
    <cfRule type="top10" dxfId="145" priority="27" bottom="1" rank="1"/>
    <cfRule type="top10" dxfId="144" priority="28" rank="1"/>
  </conditionalFormatting>
  <conditionalFormatting sqref="C40:C49">
    <cfRule type="top10" dxfId="143" priority="25" bottom="1" rank="1"/>
    <cfRule type="top10" dxfId="142" priority="26" rank="1"/>
  </conditionalFormatting>
  <conditionalFormatting sqref="D40:D49">
    <cfRule type="top10" dxfId="141" priority="23" bottom="1" rank="1"/>
    <cfRule type="top10" dxfId="140" priority="24" rank="1"/>
  </conditionalFormatting>
  <conditionalFormatting sqref="E40:E49">
    <cfRule type="top10" dxfId="139" priority="21" bottom="1" rank="1"/>
    <cfRule type="top10" dxfId="138" priority="22" rank="1"/>
  </conditionalFormatting>
  <conditionalFormatting sqref="F40:F49">
    <cfRule type="top10" dxfId="137" priority="19" bottom="1" rank="1"/>
    <cfRule type="top10" dxfId="136" priority="20" rank="1"/>
  </conditionalFormatting>
  <conditionalFormatting sqref="G40:G49">
    <cfRule type="top10" dxfId="135" priority="17" bottom="1" rank="1"/>
    <cfRule type="top10" dxfId="134" priority="18" rank="1"/>
  </conditionalFormatting>
  <conditionalFormatting sqref="H40:H49">
    <cfRule type="top10" dxfId="133" priority="15" bottom="1" rank="1"/>
    <cfRule type="top10" dxfId="132" priority="16" rank="1"/>
  </conditionalFormatting>
  <conditionalFormatting sqref="I40:I49">
    <cfRule type="top10" dxfId="131" priority="13" bottom="1" rank="1"/>
    <cfRule type="top10" dxfId="130" priority="14" rank="1"/>
  </conditionalFormatting>
  <conditionalFormatting sqref="J40:J49">
    <cfRule type="top10" dxfId="129" priority="11" bottom="1" rank="1"/>
    <cfRule type="top10" dxfId="128" priority="12" rank="1"/>
  </conditionalFormatting>
  <conditionalFormatting sqref="K40:K49">
    <cfRule type="top10" dxfId="127" priority="9" bottom="1" rank="1"/>
    <cfRule type="top10" dxfId="126" priority="10" rank="1"/>
  </conditionalFormatting>
  <conditionalFormatting sqref="L40:L49">
    <cfRule type="top10" dxfId="125" priority="7" bottom="1" rank="1"/>
    <cfRule type="top10" dxfId="124" priority="8" rank="1"/>
  </conditionalFormatting>
  <conditionalFormatting sqref="M40:M49">
    <cfRule type="top10" dxfId="123" priority="5" bottom="1" rank="1"/>
    <cfRule type="top10" dxfId="122" priority="6" rank="1"/>
  </conditionalFormatting>
  <conditionalFormatting sqref="N40:N49">
    <cfRule type="top10" dxfId="121" priority="3" bottom="1" rank="1"/>
    <cfRule type="top10" dxfId="120" priority="4" rank="1"/>
  </conditionalFormatting>
  <conditionalFormatting sqref="O40:O49">
    <cfRule type="top10" dxfId="119" priority="1" bottom="1" rank="1"/>
    <cfRule type="top10" dxfId="118" priority="2" rank="1"/>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B302F-78C4-4A70-9EC7-D0681A260C47}">
  <dimension ref="A1:T16"/>
  <sheetViews>
    <sheetView workbookViewId="0">
      <selection activeCell="N36" sqref="N36"/>
    </sheetView>
  </sheetViews>
  <sheetFormatPr defaultRowHeight="15" x14ac:dyDescent="0.25"/>
  <cols>
    <col min="1" max="1" width="23.28515625" bestFit="1" customWidth="1"/>
    <col min="4" max="4" width="11" bestFit="1" customWidth="1"/>
    <col min="5" max="5" width="11.42578125" bestFit="1" customWidth="1"/>
    <col min="6" max="6" width="9.7109375" customWidth="1"/>
    <col min="15" max="15" width="10.28515625" bestFit="1" customWidth="1"/>
    <col min="16" max="16" width="11.42578125" bestFit="1" customWidth="1"/>
    <col min="17" max="17" width="9.7109375" customWidth="1"/>
    <col min="18" max="18" width="14" customWidth="1"/>
    <col min="19" max="19" width="10.7109375" customWidth="1"/>
    <col min="20" max="20" width="14" bestFit="1" customWidth="1"/>
  </cols>
  <sheetData>
    <row r="1" spans="1:20" x14ac:dyDescent="0.25">
      <c r="A1" s="1" t="s">
        <v>110</v>
      </c>
      <c r="B1" s="1"/>
      <c r="C1" s="1"/>
      <c r="D1" s="1"/>
      <c r="E1" s="1"/>
      <c r="F1" s="1"/>
      <c r="G1" s="1"/>
      <c r="H1" s="1"/>
      <c r="I1" s="1"/>
      <c r="J1" s="1"/>
      <c r="K1" s="1"/>
      <c r="L1" s="1"/>
      <c r="M1" s="1"/>
      <c r="N1" s="1"/>
      <c r="O1" s="1"/>
    </row>
    <row r="2" spans="1:20" x14ac:dyDescent="0.25">
      <c r="B2" s="1" t="s">
        <v>32</v>
      </c>
      <c r="C2" s="1" t="s">
        <v>33</v>
      </c>
      <c r="D2" s="1" t="s">
        <v>34</v>
      </c>
      <c r="E2" s="1" t="s">
        <v>35</v>
      </c>
      <c r="F2" s="1" t="s">
        <v>36</v>
      </c>
      <c r="G2" s="1" t="s">
        <v>37</v>
      </c>
      <c r="H2" s="1" t="s">
        <v>38</v>
      </c>
      <c r="I2" s="1" t="s">
        <v>39</v>
      </c>
      <c r="J2" s="1" t="s">
        <v>40</v>
      </c>
      <c r="K2" s="1" t="s">
        <v>41</v>
      </c>
      <c r="L2" s="1" t="s">
        <v>42</v>
      </c>
      <c r="M2" s="1" t="s">
        <v>43</v>
      </c>
      <c r="N2" s="1" t="s">
        <v>44</v>
      </c>
      <c r="O2" s="1"/>
      <c r="P2" s="2" t="s">
        <v>45</v>
      </c>
      <c r="Q2" s="2" t="s">
        <v>46</v>
      </c>
      <c r="R2" s="2" t="s">
        <v>117</v>
      </c>
      <c r="T2" s="2" t="s">
        <v>118</v>
      </c>
    </row>
    <row r="3" spans="1:20" x14ac:dyDescent="0.25">
      <c r="A3" s="3" t="s">
        <v>9</v>
      </c>
      <c r="B3">
        <v>169.38</v>
      </c>
      <c r="C3">
        <v>146.62</v>
      </c>
      <c r="D3">
        <v>167</v>
      </c>
      <c r="E3">
        <v>130.30000000000001</v>
      </c>
      <c r="F3">
        <v>125.68</v>
      </c>
      <c r="G3">
        <v>159.18</v>
      </c>
      <c r="H3">
        <v>132.62</v>
      </c>
      <c r="I3">
        <v>95.74</v>
      </c>
      <c r="J3">
        <v>107.6</v>
      </c>
      <c r="K3">
        <v>100.92</v>
      </c>
      <c r="L3">
        <v>140.97999999999999</v>
      </c>
      <c r="M3">
        <v>142.4</v>
      </c>
      <c r="N3">
        <v>94.52</v>
      </c>
      <c r="P3" s="2">
        <f t="shared" ref="P3:P12" si="0">SUM(B3:O3)</f>
        <v>1712.9400000000003</v>
      </c>
      <c r="Q3" s="4">
        <f>P3/13</f>
        <v>131.76461538461541</v>
      </c>
      <c r="R3">
        <f t="shared" ref="R3:R12" si="1">RANK(Q3,$Q$3:$Q$12)</f>
        <v>3</v>
      </c>
      <c r="T3">
        <f>LARGE($B$3:$N$12,1)</f>
        <v>211.54</v>
      </c>
    </row>
    <row r="4" spans="1:20" x14ac:dyDescent="0.25">
      <c r="A4" s="3" t="s">
        <v>47</v>
      </c>
      <c r="B4">
        <v>108.82</v>
      </c>
      <c r="C4">
        <v>174.4</v>
      </c>
      <c r="D4">
        <v>204.12</v>
      </c>
      <c r="E4">
        <v>98</v>
      </c>
      <c r="F4">
        <v>98</v>
      </c>
      <c r="G4">
        <v>96.36</v>
      </c>
      <c r="H4">
        <v>106.4</v>
      </c>
      <c r="I4">
        <v>123.24</v>
      </c>
      <c r="J4">
        <v>99.94</v>
      </c>
      <c r="K4">
        <v>115.22</v>
      </c>
      <c r="L4">
        <v>132.26</v>
      </c>
      <c r="M4">
        <v>114.12</v>
      </c>
      <c r="N4">
        <v>118.7</v>
      </c>
      <c r="P4" s="2">
        <f t="shared" si="0"/>
        <v>1589.5800000000002</v>
      </c>
      <c r="Q4" s="4">
        <f t="shared" ref="Q4:Q14" si="2">P4/13</f>
        <v>122.27538461538462</v>
      </c>
      <c r="R4">
        <f t="shared" si="1"/>
        <v>7</v>
      </c>
      <c r="T4">
        <f>LARGE($B$3:$N$12,2)</f>
        <v>204.12</v>
      </c>
    </row>
    <row r="5" spans="1:20" x14ac:dyDescent="0.25">
      <c r="A5" s="3" t="s">
        <v>48</v>
      </c>
      <c r="B5">
        <v>112.64</v>
      </c>
      <c r="C5">
        <v>146.38</v>
      </c>
      <c r="D5">
        <v>191.3</v>
      </c>
      <c r="E5">
        <v>112.74</v>
      </c>
      <c r="F5">
        <v>143.80000000000001</v>
      </c>
      <c r="G5">
        <v>106.12</v>
      </c>
      <c r="H5">
        <v>90.5</v>
      </c>
      <c r="I5">
        <v>211.54</v>
      </c>
      <c r="J5">
        <v>171.88</v>
      </c>
      <c r="K5">
        <v>129.44</v>
      </c>
      <c r="L5">
        <v>134.52000000000001</v>
      </c>
      <c r="M5">
        <v>202.88</v>
      </c>
      <c r="N5">
        <v>118.22</v>
      </c>
      <c r="P5" s="2">
        <f t="shared" si="0"/>
        <v>1871.9600000000003</v>
      </c>
      <c r="Q5" s="4">
        <f t="shared" si="2"/>
        <v>143.99692307692311</v>
      </c>
      <c r="R5">
        <f t="shared" si="1"/>
        <v>1</v>
      </c>
      <c r="T5">
        <f>LARGE($B$3:$N$12,3)</f>
        <v>202.88</v>
      </c>
    </row>
    <row r="6" spans="1:20" x14ac:dyDescent="0.25">
      <c r="A6" s="3" t="s">
        <v>109</v>
      </c>
      <c r="B6">
        <v>119.38</v>
      </c>
      <c r="C6">
        <v>149.5</v>
      </c>
      <c r="D6">
        <v>106.34</v>
      </c>
      <c r="E6">
        <v>184.82</v>
      </c>
      <c r="F6">
        <v>133.41999999999999</v>
      </c>
      <c r="G6">
        <v>86.28</v>
      </c>
      <c r="H6">
        <v>125.58</v>
      </c>
      <c r="I6">
        <v>85.76</v>
      </c>
      <c r="J6">
        <v>122.5</v>
      </c>
      <c r="K6">
        <v>114.66</v>
      </c>
      <c r="L6">
        <v>127.54</v>
      </c>
      <c r="M6">
        <v>109.18</v>
      </c>
      <c r="N6">
        <v>97.4</v>
      </c>
      <c r="P6" s="2">
        <f t="shared" si="0"/>
        <v>1562.3600000000001</v>
      </c>
      <c r="Q6" s="4">
        <f t="shared" si="2"/>
        <v>120.18153846153847</v>
      </c>
      <c r="R6">
        <f t="shared" si="1"/>
        <v>8</v>
      </c>
      <c r="T6">
        <f>LARGE($B$3:$N$12,4)</f>
        <v>191.3</v>
      </c>
    </row>
    <row r="7" spans="1:20" x14ac:dyDescent="0.25">
      <c r="A7" s="3" t="s">
        <v>28</v>
      </c>
      <c r="B7">
        <v>106.5</v>
      </c>
      <c r="C7">
        <v>115.26</v>
      </c>
      <c r="D7">
        <v>100.68</v>
      </c>
      <c r="E7">
        <v>143.72</v>
      </c>
      <c r="F7">
        <v>143.6</v>
      </c>
      <c r="G7">
        <v>105.54</v>
      </c>
      <c r="H7">
        <v>144.69999999999999</v>
      </c>
      <c r="I7">
        <v>84.42</v>
      </c>
      <c r="J7">
        <v>118.8</v>
      </c>
      <c r="K7">
        <v>110.86</v>
      </c>
      <c r="L7">
        <v>99.44</v>
      </c>
      <c r="M7">
        <v>103.38</v>
      </c>
      <c r="N7">
        <v>117.22</v>
      </c>
      <c r="P7" s="2">
        <f t="shared" si="0"/>
        <v>1494.1200000000001</v>
      </c>
      <c r="Q7" s="4">
        <f t="shared" si="2"/>
        <v>114.9323076923077</v>
      </c>
      <c r="R7">
        <f t="shared" si="1"/>
        <v>9</v>
      </c>
      <c r="T7">
        <f>LARGE($B$3:$N$12,5)</f>
        <v>184.82</v>
      </c>
    </row>
    <row r="8" spans="1:20" x14ac:dyDescent="0.25">
      <c r="A8" s="3" t="s">
        <v>50</v>
      </c>
      <c r="B8">
        <v>136.24</v>
      </c>
      <c r="C8">
        <v>118.7</v>
      </c>
      <c r="D8">
        <v>141.18</v>
      </c>
      <c r="E8">
        <v>115.38</v>
      </c>
      <c r="F8">
        <v>131.63999999999999</v>
      </c>
      <c r="G8">
        <v>155.84</v>
      </c>
      <c r="H8">
        <v>162.13999999999999</v>
      </c>
      <c r="I8">
        <v>143.56</v>
      </c>
      <c r="J8">
        <v>122.76</v>
      </c>
      <c r="K8">
        <v>113.22</v>
      </c>
      <c r="L8">
        <v>160.88</v>
      </c>
      <c r="M8">
        <v>118.96</v>
      </c>
      <c r="N8">
        <v>137.28</v>
      </c>
      <c r="P8" s="2">
        <f t="shared" si="0"/>
        <v>1757.78</v>
      </c>
      <c r="Q8" s="4">
        <f t="shared" si="2"/>
        <v>135.21384615384616</v>
      </c>
      <c r="R8">
        <f t="shared" si="1"/>
        <v>2</v>
      </c>
      <c r="T8">
        <f>LARGE($B$3:$N$12,6)</f>
        <v>174.94</v>
      </c>
    </row>
    <row r="9" spans="1:20" x14ac:dyDescent="0.25">
      <c r="A9" s="3" t="s">
        <v>51</v>
      </c>
      <c r="B9">
        <v>157.80000000000001</v>
      </c>
      <c r="C9">
        <v>127.24</v>
      </c>
      <c r="D9">
        <v>139.9</v>
      </c>
      <c r="E9">
        <v>133.91999999999999</v>
      </c>
      <c r="F9">
        <v>143.19999999999999</v>
      </c>
      <c r="G9">
        <v>129.22</v>
      </c>
      <c r="H9">
        <v>122.1</v>
      </c>
      <c r="I9">
        <v>112.94</v>
      </c>
      <c r="J9">
        <v>135.82</v>
      </c>
      <c r="K9">
        <v>130.4</v>
      </c>
      <c r="L9">
        <v>107.16</v>
      </c>
      <c r="M9">
        <v>109</v>
      </c>
      <c r="N9">
        <v>86.62</v>
      </c>
      <c r="P9" s="2">
        <f t="shared" si="0"/>
        <v>1635.3200000000002</v>
      </c>
      <c r="Q9" s="4">
        <f t="shared" si="2"/>
        <v>125.79384615384616</v>
      </c>
      <c r="R9">
        <f t="shared" si="1"/>
        <v>5</v>
      </c>
      <c r="T9">
        <f>LARGE($B$3:$N$12,7)</f>
        <v>174.4</v>
      </c>
    </row>
    <row r="10" spans="1:20" x14ac:dyDescent="0.25">
      <c r="A10" s="3" t="s">
        <v>2</v>
      </c>
      <c r="B10">
        <v>141.19999999999999</v>
      </c>
      <c r="C10">
        <v>88.08</v>
      </c>
      <c r="D10">
        <v>105.52</v>
      </c>
      <c r="E10">
        <v>111.84</v>
      </c>
      <c r="F10">
        <v>94.42</v>
      </c>
      <c r="G10">
        <v>112.42</v>
      </c>
      <c r="H10">
        <v>172.38</v>
      </c>
      <c r="I10">
        <v>136.91999999999999</v>
      </c>
      <c r="J10">
        <v>122.94</v>
      </c>
      <c r="K10">
        <v>113.78</v>
      </c>
      <c r="L10">
        <v>130.74</v>
      </c>
      <c r="M10">
        <v>170.84</v>
      </c>
      <c r="N10">
        <v>129.66</v>
      </c>
      <c r="P10" s="2">
        <f t="shared" si="0"/>
        <v>1630.7399999999998</v>
      </c>
      <c r="Q10" s="4">
        <f t="shared" si="2"/>
        <v>125.44153846153844</v>
      </c>
      <c r="R10">
        <f t="shared" si="1"/>
        <v>6</v>
      </c>
      <c r="T10">
        <f>LARGE($B$3:$N$12,8)</f>
        <v>172.38</v>
      </c>
    </row>
    <row r="11" spans="1:20" x14ac:dyDescent="0.25">
      <c r="A11" s="3" t="s">
        <v>53</v>
      </c>
      <c r="B11">
        <v>115</v>
      </c>
      <c r="C11">
        <v>174.94</v>
      </c>
      <c r="D11">
        <v>119.08</v>
      </c>
      <c r="E11">
        <v>143</v>
      </c>
      <c r="F11">
        <v>100.76</v>
      </c>
      <c r="G11">
        <v>110.38</v>
      </c>
      <c r="H11">
        <v>138.4</v>
      </c>
      <c r="I11">
        <v>98.72</v>
      </c>
      <c r="J11">
        <v>130.22</v>
      </c>
      <c r="K11">
        <v>81.38</v>
      </c>
      <c r="L11">
        <v>135.08000000000001</v>
      </c>
      <c r="M11">
        <v>139.63999999999999</v>
      </c>
      <c r="N11">
        <v>164.46</v>
      </c>
      <c r="P11" s="2">
        <f t="shared" si="0"/>
        <v>1651.06</v>
      </c>
      <c r="Q11" s="4">
        <f t="shared" si="2"/>
        <v>127.00461538461538</v>
      </c>
      <c r="R11">
        <f t="shared" si="1"/>
        <v>4</v>
      </c>
      <c r="T11">
        <f>LARGE($B$3:$N$12,9)</f>
        <v>171.88</v>
      </c>
    </row>
    <row r="12" spans="1:20" x14ac:dyDescent="0.25">
      <c r="A12" s="3" t="s">
        <v>29</v>
      </c>
      <c r="B12">
        <v>110.4</v>
      </c>
      <c r="C12">
        <v>122.32</v>
      </c>
      <c r="D12">
        <v>128.9</v>
      </c>
      <c r="E12">
        <v>105.8</v>
      </c>
      <c r="F12">
        <v>74.52</v>
      </c>
      <c r="G12">
        <v>103.22</v>
      </c>
      <c r="H12">
        <v>117.22</v>
      </c>
      <c r="I12">
        <v>60.46</v>
      </c>
      <c r="J12">
        <v>85.96</v>
      </c>
      <c r="K12">
        <v>104.24</v>
      </c>
      <c r="L12">
        <v>70.88</v>
      </c>
      <c r="M12">
        <v>83.3</v>
      </c>
      <c r="N12">
        <v>149.6</v>
      </c>
      <c r="P12" s="2">
        <f t="shared" si="0"/>
        <v>1316.82</v>
      </c>
      <c r="Q12" s="4">
        <f t="shared" si="2"/>
        <v>101.29384615384615</v>
      </c>
      <c r="R12">
        <f t="shared" si="1"/>
        <v>10</v>
      </c>
    </row>
    <row r="13" spans="1:20" x14ac:dyDescent="0.25">
      <c r="A13" s="1"/>
      <c r="P13" s="2"/>
      <c r="Q13" s="4"/>
    </row>
    <row r="14" spans="1:20" x14ac:dyDescent="0.25">
      <c r="A14" s="1" t="s">
        <v>54</v>
      </c>
      <c r="B14" s="4">
        <f>AVERAGE(B3:B12)</f>
        <v>127.73600000000002</v>
      </c>
      <c r="C14" s="4">
        <f t="shared" ref="C14:N14" si="3">AVERAGE(C3:C12)</f>
        <v>136.34399999999999</v>
      </c>
      <c r="D14" s="4">
        <f t="shared" si="3"/>
        <v>140.40200000000002</v>
      </c>
      <c r="E14" s="4">
        <f t="shared" si="3"/>
        <v>127.952</v>
      </c>
      <c r="F14" s="4">
        <f t="shared" si="3"/>
        <v>118.904</v>
      </c>
      <c r="G14" s="4">
        <f t="shared" si="3"/>
        <v>116.45600000000002</v>
      </c>
      <c r="H14" s="4">
        <f t="shared" si="3"/>
        <v>131.20400000000001</v>
      </c>
      <c r="I14" s="4">
        <f t="shared" si="3"/>
        <v>115.33</v>
      </c>
      <c r="J14" s="4">
        <f t="shared" si="3"/>
        <v>121.84200000000001</v>
      </c>
      <c r="K14" s="4">
        <f t="shared" si="3"/>
        <v>111.41199999999999</v>
      </c>
      <c r="L14" s="4">
        <f t="shared" si="3"/>
        <v>123.94800000000001</v>
      </c>
      <c r="M14" s="4">
        <f t="shared" si="3"/>
        <v>129.37</v>
      </c>
      <c r="N14" s="4">
        <f t="shared" si="3"/>
        <v>121.36799999999998</v>
      </c>
      <c r="O14" s="4"/>
      <c r="P14" s="2">
        <f>SUM(B14:O14)</f>
        <v>1622.268</v>
      </c>
      <c r="Q14" s="4">
        <f t="shared" si="2"/>
        <v>124.78984615384616</v>
      </c>
    </row>
    <row r="15" spans="1:20" x14ac:dyDescent="0.25">
      <c r="A15" s="23" t="s">
        <v>55</v>
      </c>
      <c r="B15" s="23">
        <f t="shared" ref="B15:N15" si="4">LARGE(B3:B12,1)</f>
        <v>169.38</v>
      </c>
      <c r="C15" s="23">
        <f t="shared" si="4"/>
        <v>174.94</v>
      </c>
      <c r="D15" s="23">
        <f t="shared" si="4"/>
        <v>204.12</v>
      </c>
      <c r="E15" s="23">
        <f t="shared" si="4"/>
        <v>184.82</v>
      </c>
      <c r="F15" s="23">
        <f t="shared" si="4"/>
        <v>143.80000000000001</v>
      </c>
      <c r="G15" s="23">
        <f t="shared" si="4"/>
        <v>159.18</v>
      </c>
      <c r="H15" s="23">
        <f t="shared" si="4"/>
        <v>172.38</v>
      </c>
      <c r="I15" s="23">
        <f t="shared" si="4"/>
        <v>211.54</v>
      </c>
      <c r="J15" s="23">
        <f t="shared" si="4"/>
        <v>171.88</v>
      </c>
      <c r="K15" s="23">
        <f t="shared" si="4"/>
        <v>130.4</v>
      </c>
      <c r="L15" s="23">
        <f t="shared" si="4"/>
        <v>160.88</v>
      </c>
      <c r="M15" s="23">
        <f t="shared" si="4"/>
        <v>202.88</v>
      </c>
      <c r="N15" s="23">
        <f t="shared" si="4"/>
        <v>164.46</v>
      </c>
    </row>
    <row r="16" spans="1:20" x14ac:dyDescent="0.25">
      <c r="A16" s="24" t="s">
        <v>56</v>
      </c>
      <c r="B16" s="24">
        <f t="shared" ref="B16:N16" si="5">LARGE(B3:B12,10)</f>
        <v>106.5</v>
      </c>
      <c r="C16" s="24">
        <f t="shared" si="5"/>
        <v>88.08</v>
      </c>
      <c r="D16" s="24">
        <f t="shared" si="5"/>
        <v>100.68</v>
      </c>
      <c r="E16" s="24">
        <f t="shared" si="5"/>
        <v>98</v>
      </c>
      <c r="F16" s="24">
        <f t="shared" si="5"/>
        <v>74.52</v>
      </c>
      <c r="G16" s="24">
        <f t="shared" si="5"/>
        <v>86.28</v>
      </c>
      <c r="H16" s="24">
        <f t="shared" si="5"/>
        <v>90.5</v>
      </c>
      <c r="I16" s="24">
        <f t="shared" si="5"/>
        <v>60.46</v>
      </c>
      <c r="J16" s="24">
        <f t="shared" si="5"/>
        <v>85.96</v>
      </c>
      <c r="K16" s="24">
        <f t="shared" si="5"/>
        <v>81.38</v>
      </c>
      <c r="L16" s="24">
        <f t="shared" si="5"/>
        <v>70.88</v>
      </c>
      <c r="M16" s="24">
        <f t="shared" si="5"/>
        <v>83.3</v>
      </c>
      <c r="N16" s="24">
        <f t="shared" si="5"/>
        <v>86.62</v>
      </c>
    </row>
  </sheetData>
  <conditionalFormatting sqref="B3:B12">
    <cfRule type="top10" dxfId="117" priority="25" bottom="1" rank="1"/>
    <cfRule type="top10" dxfId="116" priority="26" rank="1"/>
  </conditionalFormatting>
  <conditionalFormatting sqref="C3:C12">
    <cfRule type="top10" dxfId="115" priority="23" bottom="1" rank="1"/>
    <cfRule type="top10" dxfId="114" priority="24" rank="1"/>
  </conditionalFormatting>
  <conditionalFormatting sqref="D3:D12">
    <cfRule type="top10" dxfId="113" priority="21" bottom="1" rank="1"/>
    <cfRule type="top10" dxfId="112" priority="22" rank="1"/>
  </conditionalFormatting>
  <conditionalFormatting sqref="E3:E12">
    <cfRule type="top10" dxfId="111" priority="19" bottom="1" rank="1"/>
    <cfRule type="top10" dxfId="110" priority="20" rank="1"/>
  </conditionalFormatting>
  <conditionalFormatting sqref="F3:F12">
    <cfRule type="top10" dxfId="109" priority="17" bottom="1" rank="1"/>
    <cfRule type="top10" dxfId="108" priority="18" rank="1"/>
  </conditionalFormatting>
  <conditionalFormatting sqref="G3:G12">
    <cfRule type="top10" dxfId="107" priority="15" bottom="1" rank="1"/>
    <cfRule type="top10" dxfId="106" priority="16" rank="1"/>
  </conditionalFormatting>
  <conditionalFormatting sqref="H3:H12">
    <cfRule type="top10" dxfId="105" priority="13" bottom="1" rank="1"/>
    <cfRule type="top10" dxfId="104" priority="14" rank="1"/>
  </conditionalFormatting>
  <conditionalFormatting sqref="I3:I12">
    <cfRule type="top10" dxfId="103" priority="11" bottom="1" rank="1"/>
    <cfRule type="top10" dxfId="102" priority="12" rank="1"/>
  </conditionalFormatting>
  <conditionalFormatting sqref="J3:J12">
    <cfRule type="top10" dxfId="101" priority="9" bottom="1" rank="1"/>
    <cfRule type="top10" dxfId="100" priority="10" rank="1"/>
  </conditionalFormatting>
  <conditionalFormatting sqref="K3:K12">
    <cfRule type="top10" dxfId="99" priority="7" bottom="1" rank="1"/>
    <cfRule type="top10" dxfId="98" priority="8" rank="1"/>
  </conditionalFormatting>
  <conditionalFormatting sqref="L3:L12">
    <cfRule type="top10" dxfId="97" priority="5" bottom="1" rank="1"/>
    <cfRule type="top10" dxfId="96" priority="6" rank="1"/>
  </conditionalFormatting>
  <conditionalFormatting sqref="M3:M12">
    <cfRule type="top10" dxfId="95" priority="3" bottom="1" rank="1"/>
    <cfRule type="top10" dxfId="94" priority="4" rank="1"/>
  </conditionalFormatting>
  <conditionalFormatting sqref="N3:N12">
    <cfRule type="top10" dxfId="93" priority="1" bottom="1" rank="1"/>
    <cfRule type="top10" dxfId="92" priority="2" rank="1"/>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C8794-1040-44C3-86F6-34DDEEC428CB}">
  <dimension ref="A1:T49"/>
  <sheetViews>
    <sheetView workbookViewId="0">
      <selection activeCell="Q16" sqref="Q16"/>
    </sheetView>
  </sheetViews>
  <sheetFormatPr defaultRowHeight="15" x14ac:dyDescent="0.25"/>
  <cols>
    <col min="1" max="1" width="23.28515625" bestFit="1" customWidth="1"/>
    <col min="4" max="4" width="11" bestFit="1" customWidth="1"/>
    <col min="5" max="5" width="11.42578125" bestFit="1" customWidth="1"/>
    <col min="6" max="6" width="9.7109375" customWidth="1"/>
    <col min="15" max="15" width="10.28515625" bestFit="1" customWidth="1"/>
    <col min="16" max="16" width="11.42578125" bestFit="1" customWidth="1"/>
    <col min="17" max="17" width="9.7109375" customWidth="1"/>
    <col min="18" max="18" width="14" customWidth="1"/>
    <col min="19" max="19" width="10.7109375" customWidth="1"/>
    <col min="20" max="20" width="14" bestFit="1" customWidth="1"/>
  </cols>
  <sheetData>
    <row r="1" spans="1:20" x14ac:dyDescent="0.25">
      <c r="A1" s="1" t="s">
        <v>31</v>
      </c>
      <c r="B1" s="1"/>
      <c r="C1" s="1"/>
      <c r="D1" s="1"/>
      <c r="E1" s="1"/>
      <c r="F1" s="1"/>
      <c r="G1" s="1"/>
      <c r="H1" s="1"/>
      <c r="I1" s="1"/>
      <c r="J1" s="1"/>
      <c r="K1" s="1"/>
      <c r="L1" s="1"/>
      <c r="M1" s="1"/>
      <c r="N1" s="1"/>
      <c r="O1" s="1"/>
    </row>
    <row r="2" spans="1:20" x14ac:dyDescent="0.25">
      <c r="B2" s="1" t="s">
        <v>32</v>
      </c>
      <c r="C2" s="1" t="s">
        <v>33</v>
      </c>
      <c r="D2" s="1" t="s">
        <v>34</v>
      </c>
      <c r="E2" s="1" t="s">
        <v>35</v>
      </c>
      <c r="F2" s="1" t="s">
        <v>36</v>
      </c>
      <c r="G2" s="1" t="s">
        <v>37</v>
      </c>
      <c r="H2" s="1" t="s">
        <v>38</v>
      </c>
      <c r="I2" s="1" t="s">
        <v>39</v>
      </c>
      <c r="J2" s="1" t="s">
        <v>40</v>
      </c>
      <c r="K2" s="1" t="s">
        <v>41</v>
      </c>
      <c r="L2" s="1" t="s">
        <v>42</v>
      </c>
      <c r="M2" s="1" t="s">
        <v>43</v>
      </c>
      <c r="N2" s="1" t="s">
        <v>44</v>
      </c>
      <c r="O2" s="1"/>
      <c r="P2" s="2" t="s">
        <v>45</v>
      </c>
      <c r="Q2" s="2" t="s">
        <v>46</v>
      </c>
      <c r="R2" s="2" t="s">
        <v>117</v>
      </c>
      <c r="T2" s="2" t="s">
        <v>118</v>
      </c>
    </row>
    <row r="3" spans="1:20" x14ac:dyDescent="0.25">
      <c r="A3" s="3" t="s">
        <v>9</v>
      </c>
      <c r="B3">
        <v>167.4</v>
      </c>
      <c r="C3">
        <v>133.36000000000001</v>
      </c>
      <c r="D3">
        <v>117.04</v>
      </c>
      <c r="E3">
        <v>107.5</v>
      </c>
      <c r="F3">
        <v>150.32</v>
      </c>
      <c r="G3">
        <v>122.8</v>
      </c>
      <c r="H3">
        <v>90.84</v>
      </c>
      <c r="I3">
        <v>110.48</v>
      </c>
      <c r="J3">
        <v>167.62</v>
      </c>
      <c r="K3">
        <v>108.58</v>
      </c>
      <c r="L3">
        <v>163.16</v>
      </c>
      <c r="M3">
        <v>142.1</v>
      </c>
      <c r="N3">
        <v>116.04</v>
      </c>
      <c r="P3" s="2">
        <f t="shared" ref="P3:P12" si="0">SUM(B3:O3)</f>
        <v>1697.2399999999998</v>
      </c>
      <c r="Q3" s="4">
        <f>P3/13</f>
        <v>130.55692307692306</v>
      </c>
      <c r="R3">
        <f t="shared" ref="R3:R12" si="1">RANK(Q3,$Q$3:$Q$12)</f>
        <v>4</v>
      </c>
      <c r="T3">
        <f>LARGE($B$3:$N$12,1)</f>
        <v>192.54</v>
      </c>
    </row>
    <row r="4" spans="1:20" x14ac:dyDescent="0.25">
      <c r="A4" s="3" t="s">
        <v>47</v>
      </c>
      <c r="B4">
        <v>184.42</v>
      </c>
      <c r="C4">
        <v>138.12</v>
      </c>
      <c r="D4">
        <v>155.16</v>
      </c>
      <c r="E4">
        <v>148.69999999999999</v>
      </c>
      <c r="F4">
        <v>151.44</v>
      </c>
      <c r="G4">
        <v>108.32</v>
      </c>
      <c r="H4">
        <v>91.04</v>
      </c>
      <c r="I4">
        <v>125.34</v>
      </c>
      <c r="J4">
        <v>170.2</v>
      </c>
      <c r="K4">
        <v>139.63999999999999</v>
      </c>
      <c r="L4">
        <v>96.18</v>
      </c>
      <c r="M4">
        <v>104.22</v>
      </c>
      <c r="N4">
        <v>88</v>
      </c>
      <c r="P4" s="2">
        <f t="shared" si="0"/>
        <v>1700.7799999999997</v>
      </c>
      <c r="Q4" s="4">
        <f t="shared" ref="Q4:Q14" si="2">P4/13</f>
        <v>130.82923076923075</v>
      </c>
      <c r="R4">
        <f t="shared" si="1"/>
        <v>3</v>
      </c>
      <c r="T4">
        <f>LARGE($B$3:$N$12,2)</f>
        <v>184.42</v>
      </c>
    </row>
    <row r="5" spans="1:20" x14ac:dyDescent="0.25">
      <c r="A5" s="3" t="s">
        <v>48</v>
      </c>
      <c r="B5">
        <v>113</v>
      </c>
      <c r="C5">
        <v>85.12</v>
      </c>
      <c r="D5">
        <v>89.14</v>
      </c>
      <c r="E5">
        <v>105</v>
      </c>
      <c r="F5">
        <v>130.84</v>
      </c>
      <c r="G5">
        <v>128.6</v>
      </c>
      <c r="H5">
        <v>89.02</v>
      </c>
      <c r="I5">
        <v>125.16</v>
      </c>
      <c r="J5">
        <v>95.34</v>
      </c>
      <c r="K5">
        <v>117.98</v>
      </c>
      <c r="L5">
        <v>71.36</v>
      </c>
      <c r="M5">
        <v>117.22</v>
      </c>
      <c r="N5">
        <v>139.56</v>
      </c>
      <c r="P5" s="2">
        <f t="shared" si="0"/>
        <v>1407.34</v>
      </c>
      <c r="Q5" s="4">
        <f t="shared" si="2"/>
        <v>108.25692307692307</v>
      </c>
      <c r="R5">
        <f t="shared" si="1"/>
        <v>9</v>
      </c>
      <c r="T5">
        <f>LARGE($B$3:$N$12,3)</f>
        <v>183.36</v>
      </c>
    </row>
    <row r="6" spans="1:20" x14ac:dyDescent="0.25">
      <c r="A6" s="3" t="s">
        <v>49</v>
      </c>
      <c r="B6">
        <v>136.72</v>
      </c>
      <c r="C6">
        <v>80.7</v>
      </c>
      <c r="D6">
        <v>119</v>
      </c>
      <c r="E6">
        <v>79.680000000000007</v>
      </c>
      <c r="F6">
        <v>63.54</v>
      </c>
      <c r="G6">
        <v>88.82</v>
      </c>
      <c r="H6">
        <v>125.76</v>
      </c>
      <c r="I6">
        <v>108.7</v>
      </c>
      <c r="J6">
        <v>121.54</v>
      </c>
      <c r="K6">
        <v>135.32</v>
      </c>
      <c r="L6">
        <v>65.62</v>
      </c>
      <c r="M6">
        <v>80.86</v>
      </c>
      <c r="N6">
        <v>119.82</v>
      </c>
      <c r="P6" s="2">
        <f t="shared" si="0"/>
        <v>1326.08</v>
      </c>
      <c r="Q6" s="4">
        <f t="shared" si="2"/>
        <v>102.00615384615384</v>
      </c>
      <c r="R6">
        <f t="shared" si="1"/>
        <v>10</v>
      </c>
      <c r="T6">
        <f>LARGE($B$3:$N$12,4)</f>
        <v>178.08</v>
      </c>
    </row>
    <row r="7" spans="1:20" x14ac:dyDescent="0.25">
      <c r="A7" s="3" t="s">
        <v>28</v>
      </c>
      <c r="B7">
        <v>127.44</v>
      </c>
      <c r="C7">
        <v>95.52</v>
      </c>
      <c r="D7">
        <v>141</v>
      </c>
      <c r="E7">
        <v>114.68</v>
      </c>
      <c r="F7">
        <v>136.76</v>
      </c>
      <c r="G7">
        <v>113.9</v>
      </c>
      <c r="H7">
        <v>111.96</v>
      </c>
      <c r="I7">
        <v>109.38</v>
      </c>
      <c r="J7">
        <v>108.08</v>
      </c>
      <c r="K7">
        <v>116.48</v>
      </c>
      <c r="L7">
        <v>133.36000000000001</v>
      </c>
      <c r="M7">
        <v>110.18</v>
      </c>
      <c r="N7">
        <v>129.6</v>
      </c>
      <c r="P7" s="2">
        <f t="shared" si="0"/>
        <v>1548.34</v>
      </c>
      <c r="Q7" s="4">
        <f t="shared" si="2"/>
        <v>119.10307692307691</v>
      </c>
      <c r="R7">
        <f t="shared" si="1"/>
        <v>8</v>
      </c>
      <c r="T7">
        <f>LARGE($B$3:$N$12,5)</f>
        <v>175.12</v>
      </c>
    </row>
    <row r="8" spans="1:20" x14ac:dyDescent="0.25">
      <c r="A8" s="3" t="s">
        <v>50</v>
      </c>
      <c r="B8">
        <v>119.72</v>
      </c>
      <c r="C8">
        <v>113.08</v>
      </c>
      <c r="D8">
        <v>109.18</v>
      </c>
      <c r="E8">
        <v>178.08</v>
      </c>
      <c r="F8">
        <v>141.94</v>
      </c>
      <c r="G8">
        <v>192.54</v>
      </c>
      <c r="H8">
        <v>118.12</v>
      </c>
      <c r="I8">
        <v>140.1</v>
      </c>
      <c r="J8">
        <v>99.52</v>
      </c>
      <c r="K8">
        <v>160.82</v>
      </c>
      <c r="L8">
        <v>132.38</v>
      </c>
      <c r="M8">
        <v>183.36</v>
      </c>
      <c r="N8">
        <v>136.1</v>
      </c>
      <c r="P8" s="2">
        <f t="shared" si="0"/>
        <v>1824.94</v>
      </c>
      <c r="Q8" s="4">
        <f t="shared" si="2"/>
        <v>140.38</v>
      </c>
      <c r="R8">
        <f t="shared" si="1"/>
        <v>1</v>
      </c>
      <c r="T8">
        <f>LARGE($B$3:$N$12,6)</f>
        <v>174.66</v>
      </c>
    </row>
    <row r="9" spans="1:20" x14ac:dyDescent="0.25">
      <c r="A9" s="3" t="s">
        <v>51</v>
      </c>
      <c r="B9">
        <v>112.92</v>
      </c>
      <c r="C9">
        <v>139.63999999999999</v>
      </c>
      <c r="D9">
        <v>118.36</v>
      </c>
      <c r="E9">
        <v>127.4</v>
      </c>
      <c r="F9">
        <v>148.86000000000001</v>
      </c>
      <c r="G9">
        <v>124.32</v>
      </c>
      <c r="H9">
        <v>106.84</v>
      </c>
      <c r="I9">
        <v>164.08</v>
      </c>
      <c r="J9">
        <v>84.36</v>
      </c>
      <c r="K9">
        <v>117.2</v>
      </c>
      <c r="L9">
        <v>141.88</v>
      </c>
      <c r="M9">
        <v>94.84</v>
      </c>
      <c r="N9">
        <v>134.82</v>
      </c>
      <c r="P9" s="2">
        <f t="shared" si="0"/>
        <v>1615.52</v>
      </c>
      <c r="Q9" s="4">
        <f t="shared" si="2"/>
        <v>124.27076923076923</v>
      </c>
      <c r="R9">
        <f t="shared" si="1"/>
        <v>6</v>
      </c>
      <c r="T9">
        <f>LARGE($B$3:$N$12,7)</f>
        <v>174.4</v>
      </c>
    </row>
    <row r="10" spans="1:20" x14ac:dyDescent="0.25">
      <c r="A10" s="3" t="s">
        <v>52</v>
      </c>
      <c r="B10">
        <v>82.4</v>
      </c>
      <c r="C10">
        <v>133.80000000000001</v>
      </c>
      <c r="D10">
        <v>115.12</v>
      </c>
      <c r="E10">
        <v>158.24</v>
      </c>
      <c r="F10">
        <v>153.6</v>
      </c>
      <c r="G10">
        <v>95.6</v>
      </c>
      <c r="H10">
        <v>103.48</v>
      </c>
      <c r="I10">
        <v>174.66</v>
      </c>
      <c r="J10">
        <v>132.5</v>
      </c>
      <c r="K10">
        <v>123.74</v>
      </c>
      <c r="L10">
        <v>140.84</v>
      </c>
      <c r="M10">
        <v>129.4</v>
      </c>
      <c r="N10">
        <v>91.84</v>
      </c>
      <c r="P10" s="2">
        <f t="shared" si="0"/>
        <v>1635.22</v>
      </c>
      <c r="Q10" s="4">
        <f t="shared" si="2"/>
        <v>125.78615384615385</v>
      </c>
      <c r="R10">
        <f t="shared" si="1"/>
        <v>5</v>
      </c>
      <c r="T10">
        <f>LARGE($B$3:$N$12,8)</f>
        <v>170.2</v>
      </c>
    </row>
    <row r="11" spans="1:20" x14ac:dyDescent="0.25">
      <c r="A11" s="3" t="s">
        <v>53</v>
      </c>
      <c r="B11">
        <v>146.34</v>
      </c>
      <c r="C11">
        <v>157.76</v>
      </c>
      <c r="D11">
        <v>153.24</v>
      </c>
      <c r="E11">
        <v>119.2</v>
      </c>
      <c r="F11">
        <v>175.12</v>
      </c>
      <c r="G11">
        <v>137.56</v>
      </c>
      <c r="H11">
        <v>99.56</v>
      </c>
      <c r="I11">
        <v>142.46</v>
      </c>
      <c r="J11">
        <v>174.4</v>
      </c>
      <c r="K11">
        <v>83.06</v>
      </c>
      <c r="L11">
        <v>117.64</v>
      </c>
      <c r="M11">
        <v>115.3</v>
      </c>
      <c r="N11">
        <v>115.44</v>
      </c>
      <c r="P11" s="2">
        <f t="shared" si="0"/>
        <v>1737.0800000000002</v>
      </c>
      <c r="Q11" s="4">
        <f t="shared" si="2"/>
        <v>133.62153846153848</v>
      </c>
      <c r="R11">
        <f t="shared" si="1"/>
        <v>2</v>
      </c>
      <c r="T11">
        <f>LARGE($B$3:$N$12,9)</f>
        <v>167.62</v>
      </c>
    </row>
    <row r="12" spans="1:20" x14ac:dyDescent="0.25">
      <c r="A12" s="3" t="s">
        <v>29</v>
      </c>
      <c r="B12">
        <v>140.56</v>
      </c>
      <c r="C12">
        <v>141.19999999999999</v>
      </c>
      <c r="D12">
        <v>162.16</v>
      </c>
      <c r="E12">
        <v>118.98</v>
      </c>
      <c r="F12">
        <v>108.1</v>
      </c>
      <c r="G12">
        <v>105.24</v>
      </c>
      <c r="H12">
        <v>96.86</v>
      </c>
      <c r="I12">
        <v>138.28</v>
      </c>
      <c r="J12">
        <v>131.32</v>
      </c>
      <c r="K12">
        <v>150.96</v>
      </c>
      <c r="L12">
        <v>125.54</v>
      </c>
      <c r="M12">
        <v>74.540000000000006</v>
      </c>
      <c r="N12">
        <v>89.62</v>
      </c>
      <c r="P12" s="2">
        <f t="shared" si="0"/>
        <v>1583.3600000000001</v>
      </c>
      <c r="Q12" s="4">
        <f t="shared" si="2"/>
        <v>121.79692307692309</v>
      </c>
      <c r="R12">
        <f t="shared" si="1"/>
        <v>7</v>
      </c>
    </row>
    <row r="13" spans="1:20" x14ac:dyDescent="0.25">
      <c r="A13" s="1"/>
      <c r="P13" s="2"/>
      <c r="Q13" s="4"/>
    </row>
    <row r="14" spans="1:20" x14ac:dyDescent="0.25">
      <c r="A14" s="1" t="s">
        <v>54</v>
      </c>
      <c r="B14" s="4">
        <f>AVERAGE(B3:B12)</f>
        <v>133.09199999999998</v>
      </c>
      <c r="C14" s="4">
        <f t="shared" ref="C14:N14" si="3">AVERAGE(C3:C12)</f>
        <v>121.83000000000001</v>
      </c>
      <c r="D14" s="4">
        <f t="shared" si="3"/>
        <v>127.94000000000001</v>
      </c>
      <c r="E14" s="4">
        <f t="shared" si="3"/>
        <v>125.74600000000001</v>
      </c>
      <c r="F14" s="4">
        <f t="shared" si="3"/>
        <v>136.05199999999999</v>
      </c>
      <c r="G14" s="4">
        <f t="shared" si="3"/>
        <v>121.77000000000001</v>
      </c>
      <c r="H14" s="4">
        <f t="shared" si="3"/>
        <v>103.348</v>
      </c>
      <c r="I14" s="4">
        <f t="shared" si="3"/>
        <v>133.864</v>
      </c>
      <c r="J14" s="4">
        <f t="shared" si="3"/>
        <v>128.488</v>
      </c>
      <c r="K14" s="4">
        <f t="shared" si="3"/>
        <v>125.378</v>
      </c>
      <c r="L14" s="4">
        <f t="shared" si="3"/>
        <v>118.79600000000001</v>
      </c>
      <c r="M14" s="4">
        <f t="shared" si="3"/>
        <v>115.202</v>
      </c>
      <c r="N14" s="4">
        <f t="shared" si="3"/>
        <v>116.08400000000002</v>
      </c>
      <c r="O14" s="4"/>
      <c r="P14" s="2">
        <f>SUM(B14:O14)</f>
        <v>1607.5900000000001</v>
      </c>
      <c r="Q14" s="4">
        <f t="shared" si="2"/>
        <v>123.66076923076925</v>
      </c>
    </row>
    <row r="15" spans="1:20" x14ac:dyDescent="0.25">
      <c r="A15" t="s">
        <v>55</v>
      </c>
      <c r="B15">
        <f t="shared" ref="B15:N15" si="4">LARGE(B3:B12,1)</f>
        <v>184.42</v>
      </c>
      <c r="C15">
        <f t="shared" si="4"/>
        <v>157.76</v>
      </c>
      <c r="D15">
        <f t="shared" si="4"/>
        <v>162.16</v>
      </c>
      <c r="E15">
        <f t="shared" si="4"/>
        <v>178.08</v>
      </c>
      <c r="F15">
        <f t="shared" si="4"/>
        <v>175.12</v>
      </c>
      <c r="G15">
        <f t="shared" si="4"/>
        <v>192.54</v>
      </c>
      <c r="H15">
        <f t="shared" si="4"/>
        <v>125.76</v>
      </c>
      <c r="I15">
        <f t="shared" si="4"/>
        <v>174.66</v>
      </c>
      <c r="J15">
        <f t="shared" si="4"/>
        <v>174.4</v>
      </c>
      <c r="K15">
        <f t="shared" si="4"/>
        <v>160.82</v>
      </c>
      <c r="L15">
        <f t="shared" si="4"/>
        <v>163.16</v>
      </c>
      <c r="M15">
        <f t="shared" si="4"/>
        <v>183.36</v>
      </c>
      <c r="N15">
        <f t="shared" si="4"/>
        <v>139.56</v>
      </c>
    </row>
    <row r="16" spans="1:20" x14ac:dyDescent="0.25">
      <c r="A16" t="s">
        <v>56</v>
      </c>
      <c r="B16">
        <f t="shared" ref="B16:N16" si="5">LARGE(B3:B12,10)</f>
        <v>82.4</v>
      </c>
      <c r="C16">
        <f t="shared" si="5"/>
        <v>80.7</v>
      </c>
      <c r="D16">
        <f t="shared" si="5"/>
        <v>89.14</v>
      </c>
      <c r="E16">
        <f t="shared" si="5"/>
        <v>79.680000000000007</v>
      </c>
      <c r="F16">
        <f t="shared" si="5"/>
        <v>63.54</v>
      </c>
      <c r="G16">
        <f t="shared" si="5"/>
        <v>88.82</v>
      </c>
      <c r="H16">
        <f t="shared" si="5"/>
        <v>89.02</v>
      </c>
      <c r="I16">
        <f t="shared" si="5"/>
        <v>108.7</v>
      </c>
      <c r="J16">
        <f t="shared" si="5"/>
        <v>84.36</v>
      </c>
      <c r="K16">
        <f t="shared" si="5"/>
        <v>83.06</v>
      </c>
      <c r="L16">
        <f t="shared" si="5"/>
        <v>65.62</v>
      </c>
      <c r="M16">
        <f t="shared" si="5"/>
        <v>74.540000000000006</v>
      </c>
      <c r="N16">
        <f t="shared" si="5"/>
        <v>88</v>
      </c>
    </row>
    <row r="21" spans="1:20" x14ac:dyDescent="0.25">
      <c r="A21" s="27"/>
      <c r="B21" s="27"/>
      <c r="C21" s="27"/>
      <c r="D21" s="27"/>
      <c r="E21" s="27"/>
      <c r="F21" s="27"/>
      <c r="G21" s="27"/>
      <c r="H21" s="27"/>
      <c r="I21" s="27"/>
      <c r="J21" s="27"/>
      <c r="K21" s="27"/>
      <c r="L21" s="27"/>
      <c r="M21" s="27"/>
      <c r="N21" s="27"/>
      <c r="O21" s="27"/>
      <c r="P21" s="27"/>
      <c r="Q21" s="27"/>
      <c r="R21" s="27"/>
      <c r="S21" s="27"/>
      <c r="T21" s="27"/>
    </row>
    <row r="22" spans="1:20" x14ac:dyDescent="0.25">
      <c r="A22" s="27"/>
      <c r="B22" s="27"/>
      <c r="C22" s="27"/>
      <c r="D22" s="27"/>
      <c r="E22" s="27"/>
      <c r="F22" s="27"/>
      <c r="G22" s="27"/>
      <c r="H22" s="27"/>
      <c r="I22" s="27"/>
      <c r="J22" s="27"/>
      <c r="K22" s="27"/>
      <c r="L22" s="27"/>
      <c r="M22" s="27"/>
      <c r="N22" s="27"/>
      <c r="O22" s="27"/>
      <c r="P22" s="27"/>
      <c r="Q22" s="27"/>
      <c r="R22" s="27"/>
      <c r="S22" s="27"/>
      <c r="T22" s="27"/>
    </row>
    <row r="23" spans="1:20" x14ac:dyDescent="0.25">
      <c r="A23" s="27"/>
      <c r="B23" s="27"/>
      <c r="C23" s="27"/>
      <c r="D23" s="27"/>
      <c r="E23" s="27"/>
      <c r="F23" s="27"/>
      <c r="G23" s="27"/>
      <c r="H23" s="27"/>
      <c r="I23" s="27"/>
      <c r="J23" s="27"/>
      <c r="K23" s="27"/>
      <c r="L23" s="27"/>
      <c r="M23" s="27"/>
      <c r="N23" s="27"/>
      <c r="O23" s="27"/>
      <c r="P23" s="27"/>
      <c r="Q23" s="27"/>
      <c r="R23" s="27"/>
      <c r="S23" s="27"/>
      <c r="T23" s="27"/>
    </row>
    <row r="24" spans="1:20" x14ac:dyDescent="0.25">
      <c r="A24" s="27"/>
      <c r="B24" s="27"/>
      <c r="C24" s="27"/>
      <c r="D24" s="27"/>
      <c r="E24" s="27"/>
      <c r="F24" s="27"/>
      <c r="G24" s="27"/>
      <c r="H24" s="27"/>
      <c r="I24" s="27"/>
      <c r="J24" s="27"/>
      <c r="K24" s="27"/>
      <c r="L24" s="27"/>
      <c r="M24" s="27"/>
      <c r="N24" s="27"/>
      <c r="O24" s="27"/>
      <c r="P24" s="27"/>
      <c r="Q24" s="27"/>
      <c r="R24" s="27"/>
      <c r="S24" s="27"/>
      <c r="T24" s="27"/>
    </row>
    <row r="25" spans="1:20" x14ac:dyDescent="0.25">
      <c r="A25" s="27"/>
      <c r="B25" s="27"/>
      <c r="C25" s="27"/>
      <c r="D25" s="27"/>
      <c r="E25" s="27"/>
      <c r="F25" s="27"/>
      <c r="G25" s="27"/>
      <c r="H25" s="27"/>
      <c r="I25" s="27"/>
      <c r="J25" s="27"/>
      <c r="K25" s="27"/>
      <c r="L25" s="27"/>
      <c r="M25" s="27"/>
      <c r="N25" s="27"/>
      <c r="O25" s="27"/>
      <c r="P25" s="27"/>
      <c r="Q25" s="27"/>
      <c r="R25" s="27"/>
      <c r="S25" s="27"/>
      <c r="T25" s="27"/>
    </row>
    <row r="26" spans="1:20" x14ac:dyDescent="0.25">
      <c r="A26" s="27"/>
      <c r="B26" s="27"/>
      <c r="C26" s="27"/>
      <c r="D26" s="27"/>
      <c r="E26" s="27"/>
      <c r="F26" s="27"/>
      <c r="G26" s="27"/>
      <c r="H26" s="27"/>
      <c r="I26" s="27"/>
      <c r="J26" s="27"/>
      <c r="K26" s="27"/>
      <c r="L26" s="27"/>
      <c r="M26" s="27"/>
      <c r="N26" s="27"/>
      <c r="O26" s="27"/>
      <c r="P26" s="27"/>
      <c r="Q26" s="27"/>
      <c r="R26" s="27"/>
      <c r="S26" s="27"/>
      <c r="T26" s="27"/>
    </row>
    <row r="27" spans="1:20" x14ac:dyDescent="0.25">
      <c r="A27" s="27"/>
      <c r="B27" s="27"/>
      <c r="C27" s="27"/>
      <c r="D27" s="27"/>
      <c r="E27" s="27"/>
      <c r="F27" s="27"/>
      <c r="G27" s="27"/>
      <c r="H27" s="27"/>
      <c r="I27" s="27"/>
      <c r="J27" s="27"/>
      <c r="K27" s="27"/>
      <c r="L27" s="27"/>
      <c r="M27" s="27"/>
      <c r="N27" s="27"/>
      <c r="O27" s="27"/>
      <c r="P27" s="27"/>
      <c r="Q27" s="27"/>
      <c r="R27" s="27"/>
      <c r="S27" s="27"/>
      <c r="T27" s="27"/>
    </row>
    <row r="28" spans="1:20" x14ac:dyDescent="0.25">
      <c r="A28" s="27"/>
      <c r="B28" s="27"/>
      <c r="C28" s="27"/>
      <c r="D28" s="27"/>
      <c r="E28" s="27"/>
      <c r="F28" s="27"/>
      <c r="G28" s="27"/>
      <c r="H28" s="27"/>
      <c r="I28" s="27"/>
      <c r="J28" s="27"/>
      <c r="K28" s="27"/>
      <c r="L28" s="27"/>
      <c r="M28" s="27"/>
      <c r="N28" s="27"/>
      <c r="O28" s="27"/>
      <c r="P28" s="27"/>
      <c r="Q28" s="27"/>
      <c r="R28" s="27"/>
      <c r="S28" s="27"/>
      <c r="T28" s="27"/>
    </row>
    <row r="29" spans="1:20" x14ac:dyDescent="0.25">
      <c r="A29" s="27"/>
      <c r="B29" s="27"/>
      <c r="C29" s="27"/>
      <c r="D29" s="27"/>
      <c r="E29" s="27"/>
      <c r="F29" s="27"/>
      <c r="G29" s="27"/>
      <c r="H29" s="27"/>
      <c r="I29" s="27"/>
      <c r="J29" s="27"/>
      <c r="K29" s="27"/>
      <c r="L29" s="27"/>
      <c r="M29" s="27"/>
      <c r="N29" s="27"/>
      <c r="O29" s="27"/>
      <c r="P29" s="27"/>
      <c r="Q29" s="27"/>
      <c r="R29" s="27"/>
      <c r="S29" s="27"/>
      <c r="T29" s="27"/>
    </row>
    <row r="30" spans="1:20" x14ac:dyDescent="0.25">
      <c r="A30" s="27"/>
      <c r="B30" s="27"/>
      <c r="C30" s="27"/>
      <c r="D30" s="27"/>
      <c r="E30" s="27"/>
      <c r="F30" s="27"/>
      <c r="G30" s="27"/>
      <c r="H30" s="27"/>
      <c r="I30" s="27"/>
      <c r="J30" s="27"/>
      <c r="K30" s="27"/>
      <c r="L30" s="27"/>
      <c r="M30" s="27"/>
      <c r="N30" s="27"/>
      <c r="O30" s="27"/>
      <c r="P30" s="27"/>
      <c r="Q30" s="27"/>
      <c r="R30" s="27"/>
      <c r="S30" s="27"/>
      <c r="T30" s="27"/>
    </row>
    <row r="31" spans="1:20" x14ac:dyDescent="0.25">
      <c r="A31" s="27"/>
      <c r="B31" s="27"/>
      <c r="C31" s="27"/>
      <c r="D31" s="27"/>
      <c r="E31" s="27"/>
      <c r="F31" s="27"/>
      <c r="G31" s="27"/>
      <c r="H31" s="27"/>
      <c r="I31" s="27"/>
      <c r="J31" s="27"/>
      <c r="K31" s="27"/>
      <c r="L31" s="27"/>
      <c r="M31" s="27"/>
      <c r="N31" s="27"/>
      <c r="O31" s="27"/>
      <c r="P31" s="27"/>
      <c r="Q31" s="27"/>
      <c r="R31" s="27"/>
      <c r="S31" s="27"/>
      <c r="T31" s="27"/>
    </row>
    <row r="32" spans="1:20" x14ac:dyDescent="0.25">
      <c r="A32" s="27"/>
      <c r="B32" s="27"/>
      <c r="C32" s="27"/>
      <c r="D32" s="27"/>
      <c r="E32" s="27"/>
      <c r="F32" s="27"/>
      <c r="G32" s="27"/>
      <c r="H32" s="27"/>
      <c r="I32" s="27"/>
      <c r="J32" s="27"/>
      <c r="K32" s="27"/>
      <c r="L32" s="27"/>
      <c r="M32" s="27"/>
      <c r="N32" s="27"/>
      <c r="O32" s="27"/>
      <c r="P32" s="27"/>
      <c r="Q32" s="27"/>
      <c r="R32" s="27"/>
      <c r="S32" s="27"/>
      <c r="T32" s="27"/>
    </row>
    <row r="33" spans="1:20" x14ac:dyDescent="0.25">
      <c r="A33" s="27"/>
      <c r="B33" s="27"/>
      <c r="C33" s="27"/>
      <c r="D33" s="27"/>
      <c r="E33" s="27"/>
      <c r="F33" s="27"/>
      <c r="G33" s="27"/>
      <c r="H33" s="27"/>
      <c r="I33" s="27"/>
      <c r="J33" s="27"/>
      <c r="K33" s="27"/>
      <c r="L33" s="27"/>
      <c r="M33" s="27"/>
      <c r="N33" s="27"/>
      <c r="O33" s="27"/>
      <c r="P33" s="27"/>
      <c r="Q33" s="27"/>
      <c r="R33" s="27"/>
      <c r="S33" s="27"/>
      <c r="T33" s="27"/>
    </row>
    <row r="34" spans="1:20" x14ac:dyDescent="0.25">
      <c r="A34" s="27"/>
      <c r="B34" s="27"/>
      <c r="C34" s="27"/>
      <c r="D34" s="27"/>
      <c r="E34" s="27"/>
      <c r="F34" s="27"/>
      <c r="G34" s="27"/>
      <c r="H34" s="27"/>
      <c r="I34" s="27"/>
      <c r="J34" s="27"/>
      <c r="K34" s="27"/>
      <c r="L34" s="27"/>
      <c r="M34" s="27"/>
      <c r="N34" s="27"/>
      <c r="O34" s="27"/>
      <c r="P34" s="27"/>
      <c r="Q34" s="27"/>
      <c r="R34" s="27"/>
      <c r="S34" s="33"/>
      <c r="T34" s="27"/>
    </row>
    <row r="35" spans="1:20" x14ac:dyDescent="0.25">
      <c r="A35" s="27"/>
      <c r="B35" s="27"/>
      <c r="C35" s="27"/>
      <c r="D35" s="27"/>
      <c r="E35" s="27"/>
      <c r="F35" s="27"/>
      <c r="G35" s="27"/>
      <c r="H35" s="27"/>
      <c r="I35" s="27"/>
      <c r="J35" s="27"/>
      <c r="K35" s="27"/>
      <c r="L35" s="27"/>
      <c r="M35" s="27"/>
      <c r="N35" s="27"/>
      <c r="O35" s="27"/>
      <c r="P35" s="27"/>
      <c r="Q35" s="27"/>
      <c r="R35" s="27"/>
      <c r="S35" s="33"/>
      <c r="T35" s="27"/>
    </row>
    <row r="36" spans="1:20" x14ac:dyDescent="0.25">
      <c r="A36" s="35"/>
      <c r="B36" s="27"/>
      <c r="C36" s="27"/>
      <c r="D36" s="27"/>
      <c r="E36" s="27"/>
      <c r="F36" s="33"/>
      <c r="G36" s="33"/>
      <c r="H36" s="33"/>
      <c r="I36" s="33"/>
      <c r="J36" s="33"/>
      <c r="K36" s="33"/>
      <c r="L36" s="27"/>
      <c r="M36" s="27"/>
      <c r="N36" s="27"/>
      <c r="O36" s="27"/>
      <c r="P36" s="27"/>
      <c r="Q36" s="27"/>
      <c r="R36" s="27"/>
      <c r="S36" s="33"/>
      <c r="T36" s="27"/>
    </row>
    <row r="37" spans="1:20" x14ac:dyDescent="0.25">
      <c r="A37" s="35"/>
      <c r="B37" s="27"/>
      <c r="C37" s="27"/>
      <c r="D37" s="27"/>
      <c r="E37" s="27"/>
      <c r="F37" s="33"/>
      <c r="G37" s="33"/>
      <c r="H37" s="33"/>
      <c r="I37" s="33"/>
      <c r="J37" s="33"/>
      <c r="K37" s="33"/>
      <c r="L37" s="27"/>
      <c r="M37" s="27"/>
      <c r="N37" s="27"/>
      <c r="O37" s="27"/>
      <c r="P37" s="27"/>
      <c r="Q37" s="27"/>
      <c r="R37" s="27"/>
      <c r="S37" s="33"/>
      <c r="T37" s="27"/>
    </row>
    <row r="38" spans="1:20" x14ac:dyDescent="0.25">
      <c r="A38" s="35"/>
      <c r="B38" s="27"/>
      <c r="C38" s="27"/>
      <c r="D38" s="27"/>
      <c r="E38" s="27"/>
      <c r="F38" s="33"/>
      <c r="G38" s="33"/>
      <c r="H38" s="33"/>
      <c r="I38" s="33"/>
      <c r="J38" s="33"/>
      <c r="K38" s="33"/>
      <c r="L38" s="27"/>
      <c r="M38" s="27"/>
      <c r="N38" s="27"/>
      <c r="O38" s="27"/>
      <c r="P38" s="27"/>
      <c r="Q38" s="27"/>
      <c r="R38" s="27"/>
      <c r="S38" s="33"/>
      <c r="T38" s="27"/>
    </row>
    <row r="39" spans="1:20" x14ac:dyDescent="0.25">
      <c r="A39" s="35"/>
      <c r="B39" s="27"/>
      <c r="C39" s="27"/>
      <c r="D39" s="27"/>
      <c r="E39" s="27"/>
      <c r="F39" s="33"/>
      <c r="G39" s="33"/>
      <c r="H39" s="33"/>
      <c r="I39" s="33"/>
      <c r="J39" s="33"/>
      <c r="K39" s="33"/>
      <c r="L39" s="27"/>
      <c r="M39" s="27"/>
      <c r="N39" s="27"/>
      <c r="O39" s="27"/>
      <c r="P39" s="27"/>
      <c r="Q39" s="27"/>
      <c r="R39" s="27"/>
      <c r="S39" s="33"/>
      <c r="T39" s="27"/>
    </row>
    <row r="40" spans="1:20" x14ac:dyDescent="0.25">
      <c r="A40" s="35"/>
      <c r="B40" s="27"/>
      <c r="C40" s="27"/>
      <c r="D40" s="27"/>
      <c r="E40" s="27"/>
      <c r="F40" s="33"/>
      <c r="G40" s="33"/>
      <c r="H40" s="33"/>
      <c r="I40" s="33"/>
      <c r="J40" s="33"/>
      <c r="K40" s="33"/>
      <c r="L40" s="27"/>
      <c r="M40" s="27"/>
      <c r="N40" s="27"/>
      <c r="O40" s="27"/>
      <c r="P40" s="27"/>
      <c r="Q40" s="27"/>
      <c r="R40" s="27"/>
      <c r="S40" s="33"/>
      <c r="T40" s="27"/>
    </row>
    <row r="41" spans="1:20" x14ac:dyDescent="0.25">
      <c r="A41" s="35"/>
      <c r="B41" s="27"/>
      <c r="C41" s="27"/>
      <c r="D41" s="27"/>
      <c r="E41" s="27"/>
      <c r="F41" s="33"/>
      <c r="G41" s="33"/>
      <c r="H41" s="33"/>
      <c r="I41" s="33"/>
      <c r="J41" s="33"/>
      <c r="K41" s="33"/>
      <c r="L41" s="27"/>
      <c r="M41" s="27"/>
      <c r="N41" s="27"/>
      <c r="O41" s="27"/>
      <c r="P41" s="27"/>
      <c r="Q41" s="27"/>
      <c r="R41" s="27"/>
      <c r="S41" s="33"/>
      <c r="T41" s="27"/>
    </row>
    <row r="42" spans="1:20" x14ac:dyDescent="0.25">
      <c r="A42" s="35"/>
      <c r="B42" s="27"/>
      <c r="C42" s="27"/>
      <c r="D42" s="27"/>
      <c r="E42" s="27"/>
      <c r="F42" s="33"/>
      <c r="G42" s="33"/>
      <c r="H42" s="33"/>
      <c r="I42" s="33"/>
      <c r="J42" s="33"/>
      <c r="K42" s="33"/>
      <c r="L42" s="27"/>
      <c r="M42" s="27"/>
      <c r="N42" s="27"/>
      <c r="O42" s="27"/>
      <c r="P42" s="27"/>
      <c r="Q42" s="27"/>
      <c r="R42" s="27"/>
      <c r="S42" s="27"/>
      <c r="T42" s="27"/>
    </row>
    <row r="43" spans="1:20" x14ac:dyDescent="0.25">
      <c r="A43" s="35"/>
      <c r="B43" s="27"/>
      <c r="C43" s="27"/>
      <c r="D43" s="27"/>
      <c r="E43" s="27"/>
      <c r="F43" s="33"/>
      <c r="G43" s="33"/>
      <c r="H43" s="33"/>
      <c r="I43" s="33"/>
      <c r="J43" s="33"/>
      <c r="K43" s="33"/>
      <c r="L43" s="27"/>
      <c r="M43" s="27"/>
      <c r="N43" s="27"/>
      <c r="O43" s="27"/>
      <c r="P43" s="27"/>
      <c r="Q43" s="27"/>
      <c r="R43" s="27"/>
      <c r="S43" s="27"/>
      <c r="T43" s="27"/>
    </row>
    <row r="44" spans="1:20" x14ac:dyDescent="0.25">
      <c r="A44" s="35"/>
      <c r="B44" s="27"/>
      <c r="C44" s="27"/>
      <c r="D44" s="27"/>
      <c r="E44" s="27"/>
      <c r="F44" s="33"/>
      <c r="G44" s="33"/>
      <c r="H44" s="33"/>
      <c r="I44" s="33"/>
      <c r="J44" s="33"/>
      <c r="K44" s="33"/>
      <c r="L44" s="27"/>
      <c r="M44" s="27"/>
      <c r="N44" s="27"/>
      <c r="O44" s="27"/>
      <c r="P44" s="27"/>
      <c r="Q44" s="27"/>
      <c r="R44" s="27"/>
      <c r="S44" s="27"/>
      <c r="T44" s="27"/>
    </row>
    <row r="45" spans="1:20" x14ac:dyDescent="0.25">
      <c r="A45" s="35"/>
      <c r="B45" s="27"/>
      <c r="C45" s="27"/>
      <c r="D45" s="27"/>
      <c r="E45" s="27"/>
      <c r="F45" s="33"/>
      <c r="G45" s="33"/>
      <c r="H45" s="33"/>
      <c r="I45" s="33"/>
      <c r="J45" s="33"/>
      <c r="K45" s="33"/>
      <c r="L45" s="27"/>
      <c r="M45" s="27"/>
      <c r="N45" s="27"/>
      <c r="O45" s="27"/>
      <c r="P45" s="27"/>
      <c r="Q45" s="27"/>
      <c r="R45" s="27"/>
      <c r="S45" s="27"/>
      <c r="T45" s="27"/>
    </row>
    <row r="46" spans="1:20" x14ac:dyDescent="0.25">
      <c r="A46" s="27"/>
      <c r="B46" s="27"/>
      <c r="C46" s="27"/>
      <c r="D46" s="27"/>
      <c r="E46" s="27"/>
      <c r="F46" s="27"/>
      <c r="G46" s="27"/>
      <c r="H46" s="27"/>
      <c r="I46" s="27"/>
      <c r="J46" s="27"/>
      <c r="K46" s="27"/>
      <c r="L46" s="27"/>
      <c r="M46" s="27"/>
      <c r="N46" s="27"/>
      <c r="O46" s="27"/>
      <c r="P46" s="27"/>
      <c r="Q46" s="27"/>
      <c r="R46" s="27"/>
      <c r="S46" s="27"/>
      <c r="T46" s="27"/>
    </row>
    <row r="47" spans="1:20" x14ac:dyDescent="0.25">
      <c r="A47" s="27"/>
      <c r="B47" s="27"/>
      <c r="C47" s="27"/>
      <c r="D47" s="27"/>
      <c r="E47" s="27"/>
      <c r="F47" s="27"/>
      <c r="G47" s="27"/>
      <c r="H47" s="27"/>
      <c r="I47" s="27"/>
      <c r="J47" s="27"/>
      <c r="K47" s="27"/>
      <c r="L47" s="27"/>
      <c r="M47" s="27"/>
      <c r="N47" s="27"/>
      <c r="O47" s="27"/>
      <c r="P47" s="27"/>
      <c r="Q47" s="27"/>
      <c r="R47" s="27"/>
      <c r="S47" s="27"/>
      <c r="T47" s="27"/>
    </row>
    <row r="48" spans="1:20" x14ac:dyDescent="0.25">
      <c r="A48" s="27"/>
      <c r="B48" s="33"/>
      <c r="C48" s="27"/>
      <c r="D48" s="27"/>
      <c r="E48" s="27"/>
      <c r="F48" s="27"/>
      <c r="G48" s="27"/>
      <c r="H48" s="27"/>
      <c r="I48" s="27"/>
      <c r="J48" s="27"/>
      <c r="K48" s="27"/>
      <c r="L48" s="27"/>
      <c r="M48" s="27"/>
      <c r="N48" s="27"/>
      <c r="O48" s="27"/>
      <c r="P48" s="27"/>
      <c r="Q48" s="27"/>
      <c r="R48" s="27"/>
      <c r="S48" s="27"/>
      <c r="T48" s="27"/>
    </row>
    <row r="49" spans="1:20" x14ac:dyDescent="0.25">
      <c r="A49" s="27"/>
      <c r="B49" s="33"/>
      <c r="C49" s="27"/>
      <c r="D49" s="27"/>
      <c r="E49" s="27"/>
      <c r="F49" s="27"/>
      <c r="G49" s="27"/>
      <c r="H49" s="27"/>
      <c r="I49" s="27"/>
      <c r="J49" s="27"/>
      <c r="K49" s="27"/>
      <c r="L49" s="27"/>
      <c r="M49" s="27"/>
      <c r="N49" s="27"/>
      <c r="O49" s="27"/>
      <c r="P49" s="27"/>
      <c r="Q49" s="27"/>
      <c r="R49" s="27"/>
      <c r="S49" s="27"/>
      <c r="T49" s="27"/>
    </row>
  </sheetData>
  <conditionalFormatting sqref="B3:B12">
    <cfRule type="top10" dxfId="13" priority="15" rank="1"/>
  </conditionalFormatting>
  <conditionalFormatting sqref="C3:C12">
    <cfRule type="top10" dxfId="12" priority="14" rank="1"/>
  </conditionalFormatting>
  <conditionalFormatting sqref="D3:D12">
    <cfRule type="top10" dxfId="11" priority="13" rank="1"/>
  </conditionalFormatting>
  <conditionalFormatting sqref="E3:E12">
    <cfRule type="top10" dxfId="10" priority="12" rank="1"/>
  </conditionalFormatting>
  <conditionalFormatting sqref="F3:F12">
    <cfRule type="top10" dxfId="9" priority="11" rank="1"/>
  </conditionalFormatting>
  <conditionalFormatting sqref="G3:G12">
    <cfRule type="top10" dxfId="8" priority="10" rank="1"/>
  </conditionalFormatting>
  <conditionalFormatting sqref="H3:H12">
    <cfRule type="top10" dxfId="7" priority="9" rank="1"/>
  </conditionalFormatting>
  <conditionalFormatting sqref="I3:I12">
    <cfRule type="top10" dxfId="6" priority="8" rank="1"/>
  </conditionalFormatting>
  <conditionalFormatting sqref="J3:J12">
    <cfRule type="top10" dxfId="5" priority="7" rank="1"/>
  </conditionalFormatting>
  <conditionalFormatting sqref="K3:K12">
    <cfRule type="top10" dxfId="4" priority="6" rank="1"/>
  </conditionalFormatting>
  <conditionalFormatting sqref="L3:L12">
    <cfRule type="top10" dxfId="3" priority="5" rank="1"/>
  </conditionalFormatting>
  <conditionalFormatting sqref="M3:M12">
    <cfRule type="top10" dxfId="2" priority="4" rank="1"/>
  </conditionalFormatting>
  <conditionalFormatting sqref="N3:N12">
    <cfRule type="top10" dxfId="1" priority="3" rank="1"/>
  </conditionalFormatting>
  <conditionalFormatting sqref="B23:N32">
    <cfRule type="cellIs" dxfId="0" priority="2" operator="greaterThan">
      <formula>174</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BB019-9BDB-46C5-A2FF-1DC69F4B54CE}">
  <dimension ref="A1:T16"/>
  <sheetViews>
    <sheetView workbookViewId="0"/>
  </sheetViews>
  <sheetFormatPr defaultRowHeight="15" x14ac:dyDescent="0.25"/>
  <cols>
    <col min="1" max="1" width="23.28515625" bestFit="1" customWidth="1"/>
    <col min="4" max="4" width="11" bestFit="1" customWidth="1"/>
    <col min="5" max="5" width="11.42578125" bestFit="1" customWidth="1"/>
    <col min="6" max="6" width="9.7109375" customWidth="1"/>
    <col min="15" max="15" width="10.28515625" bestFit="1" customWidth="1"/>
    <col min="16" max="16" width="11.42578125" bestFit="1" customWidth="1"/>
    <col min="17" max="17" width="9.7109375" customWidth="1"/>
    <col min="18" max="18" width="14" customWidth="1"/>
    <col min="19" max="19" width="10.7109375" customWidth="1"/>
    <col min="20" max="20" width="14" bestFit="1" customWidth="1"/>
  </cols>
  <sheetData>
    <row r="1" spans="1:20" x14ac:dyDescent="0.25">
      <c r="A1" s="1" t="s">
        <v>108</v>
      </c>
      <c r="B1" s="1"/>
      <c r="C1" s="1"/>
      <c r="D1" s="1"/>
      <c r="E1" s="1"/>
      <c r="F1" s="1"/>
      <c r="G1" s="1"/>
      <c r="H1" s="1"/>
      <c r="I1" s="1"/>
      <c r="J1" s="1"/>
      <c r="K1" s="1"/>
      <c r="L1" s="1"/>
      <c r="M1" s="1"/>
      <c r="N1" s="1"/>
      <c r="O1" s="1"/>
    </row>
    <row r="2" spans="1:20" x14ac:dyDescent="0.25">
      <c r="B2" s="1" t="s">
        <v>32</v>
      </c>
      <c r="C2" s="1" t="s">
        <v>33</v>
      </c>
      <c r="D2" s="1" t="s">
        <v>34</v>
      </c>
      <c r="E2" s="1" t="s">
        <v>35</v>
      </c>
      <c r="F2" s="1" t="s">
        <v>36</v>
      </c>
      <c r="G2" s="1" t="s">
        <v>37</v>
      </c>
      <c r="H2" s="1" t="s">
        <v>38</v>
      </c>
      <c r="I2" s="1" t="s">
        <v>39</v>
      </c>
      <c r="J2" s="1" t="s">
        <v>40</v>
      </c>
      <c r="K2" s="1" t="s">
        <v>41</v>
      </c>
      <c r="L2" s="1" t="s">
        <v>42</v>
      </c>
      <c r="M2" s="1" t="s">
        <v>43</v>
      </c>
      <c r="N2" s="1" t="s">
        <v>44</v>
      </c>
      <c r="O2" s="1"/>
      <c r="P2" s="2" t="s">
        <v>45</v>
      </c>
      <c r="Q2" s="2" t="s">
        <v>46</v>
      </c>
      <c r="R2" s="2" t="s">
        <v>117</v>
      </c>
      <c r="T2" s="2" t="s">
        <v>118</v>
      </c>
    </row>
    <row r="3" spans="1:20" x14ac:dyDescent="0.25">
      <c r="A3" s="3" t="s">
        <v>9</v>
      </c>
      <c r="B3">
        <v>104</v>
      </c>
      <c r="C3">
        <v>121.78</v>
      </c>
      <c r="D3">
        <v>101</v>
      </c>
      <c r="E3">
        <v>125.12</v>
      </c>
      <c r="F3">
        <v>94.6</v>
      </c>
      <c r="G3">
        <v>128.32</v>
      </c>
      <c r="H3">
        <v>140.30000000000001</v>
      </c>
      <c r="I3">
        <v>132.74</v>
      </c>
      <c r="J3">
        <v>124.8</v>
      </c>
      <c r="K3">
        <v>122.78</v>
      </c>
      <c r="L3">
        <v>96.04</v>
      </c>
      <c r="M3">
        <v>140.63999999999999</v>
      </c>
      <c r="N3">
        <v>134.96</v>
      </c>
      <c r="P3" s="2">
        <f t="shared" ref="P3:P12" si="0">SUM(B3:O3)</f>
        <v>1567.08</v>
      </c>
      <c r="Q3" s="4">
        <f>P3/13</f>
        <v>120.54461538461538</v>
      </c>
      <c r="R3">
        <f t="shared" ref="R3:R12" si="1">RANK(Q3,$Q$3:$Q$12)</f>
        <v>8</v>
      </c>
      <c r="T3">
        <f>LARGE($B$3:$N$12,1)</f>
        <v>183.58</v>
      </c>
    </row>
    <row r="4" spans="1:20" x14ac:dyDescent="0.25">
      <c r="A4" s="3" t="s">
        <v>27</v>
      </c>
      <c r="B4">
        <v>114.04</v>
      </c>
      <c r="C4">
        <v>132.19999999999999</v>
      </c>
      <c r="D4">
        <v>126.1</v>
      </c>
      <c r="E4">
        <v>149.28</v>
      </c>
      <c r="F4">
        <v>126.48</v>
      </c>
      <c r="G4">
        <v>103.6</v>
      </c>
      <c r="H4">
        <v>120.56</v>
      </c>
      <c r="I4">
        <v>153.66</v>
      </c>
      <c r="J4">
        <v>107.68</v>
      </c>
      <c r="K4">
        <v>155.12</v>
      </c>
      <c r="L4">
        <v>136.08000000000001</v>
      </c>
      <c r="M4">
        <v>127.64</v>
      </c>
      <c r="N4">
        <v>130.6</v>
      </c>
      <c r="P4" s="2">
        <f t="shared" si="0"/>
        <v>1683.0400000000002</v>
      </c>
      <c r="Q4" s="4">
        <f t="shared" ref="Q4:Q14" si="2">P4/13</f>
        <v>129.4646153846154</v>
      </c>
      <c r="R4">
        <f t="shared" si="1"/>
        <v>5</v>
      </c>
      <c r="T4">
        <f>LARGE($B$3:$N$12,2)</f>
        <v>174.78</v>
      </c>
    </row>
    <row r="5" spans="1:20" x14ac:dyDescent="0.25">
      <c r="A5" s="3" t="s">
        <v>48</v>
      </c>
      <c r="B5">
        <v>119.04</v>
      </c>
      <c r="C5">
        <v>141.13999999999999</v>
      </c>
      <c r="D5">
        <v>134.6</v>
      </c>
      <c r="E5">
        <v>137.82</v>
      </c>
      <c r="F5">
        <v>153.18</v>
      </c>
      <c r="G5">
        <v>157.19999999999999</v>
      </c>
      <c r="H5">
        <v>158.32</v>
      </c>
      <c r="I5">
        <v>128.54</v>
      </c>
      <c r="J5">
        <v>119.56</v>
      </c>
      <c r="K5">
        <v>108.76</v>
      </c>
      <c r="L5">
        <v>118.18</v>
      </c>
      <c r="M5">
        <v>126.32</v>
      </c>
      <c r="N5">
        <v>73.42</v>
      </c>
      <c r="P5" s="2">
        <f t="shared" si="0"/>
        <v>1676.08</v>
      </c>
      <c r="Q5" s="4">
        <f t="shared" si="2"/>
        <v>128.92923076923077</v>
      </c>
      <c r="R5">
        <f t="shared" si="1"/>
        <v>6</v>
      </c>
      <c r="T5">
        <f>LARGE($B$3:$N$12,3)</f>
        <v>173.7</v>
      </c>
    </row>
    <row r="6" spans="1:20" x14ac:dyDescent="0.25">
      <c r="A6" s="3" t="s">
        <v>49</v>
      </c>
      <c r="B6">
        <v>121.98</v>
      </c>
      <c r="C6">
        <v>104.76</v>
      </c>
      <c r="D6">
        <v>104.12</v>
      </c>
      <c r="E6">
        <v>126.16</v>
      </c>
      <c r="F6">
        <v>113.84</v>
      </c>
      <c r="G6">
        <v>119.2</v>
      </c>
      <c r="H6">
        <v>70.56</v>
      </c>
      <c r="I6">
        <v>92.76</v>
      </c>
      <c r="J6">
        <v>99.46</v>
      </c>
      <c r="K6">
        <v>140.69999999999999</v>
      </c>
      <c r="L6">
        <v>106.54</v>
      </c>
      <c r="M6">
        <v>127.38</v>
      </c>
      <c r="N6">
        <v>129.44</v>
      </c>
      <c r="P6" s="2">
        <f t="shared" si="0"/>
        <v>1456.9</v>
      </c>
      <c r="Q6" s="4">
        <f t="shared" si="2"/>
        <v>112.06923076923077</v>
      </c>
      <c r="R6">
        <f t="shared" si="1"/>
        <v>9</v>
      </c>
      <c r="T6">
        <f>LARGE($B$3:$N$12,4)</f>
        <v>172.9</v>
      </c>
    </row>
    <row r="7" spans="1:20" x14ac:dyDescent="0.25">
      <c r="A7" s="3" t="s">
        <v>28</v>
      </c>
      <c r="B7">
        <v>156.76</v>
      </c>
      <c r="C7">
        <v>135.1</v>
      </c>
      <c r="D7">
        <v>107.84</v>
      </c>
      <c r="E7">
        <v>157.68</v>
      </c>
      <c r="F7">
        <v>124.44</v>
      </c>
      <c r="G7">
        <v>149.32</v>
      </c>
      <c r="H7">
        <v>120.24</v>
      </c>
      <c r="I7">
        <v>146.86000000000001</v>
      </c>
      <c r="J7">
        <v>99.36</v>
      </c>
      <c r="K7">
        <v>172.9</v>
      </c>
      <c r="L7">
        <v>174.78</v>
      </c>
      <c r="M7">
        <v>114.92</v>
      </c>
      <c r="N7">
        <v>115.52</v>
      </c>
      <c r="P7" s="2">
        <f t="shared" si="0"/>
        <v>1775.7200000000003</v>
      </c>
      <c r="Q7" s="4">
        <f t="shared" si="2"/>
        <v>136.59384615384619</v>
      </c>
      <c r="R7">
        <f t="shared" si="1"/>
        <v>3</v>
      </c>
      <c r="T7">
        <f>LARGE($B$3:$N$12,5)</f>
        <v>172.4</v>
      </c>
    </row>
    <row r="8" spans="1:20" x14ac:dyDescent="0.25">
      <c r="A8" s="3" t="s">
        <v>87</v>
      </c>
      <c r="B8">
        <v>140.54</v>
      </c>
      <c r="C8">
        <v>147</v>
      </c>
      <c r="D8">
        <v>124.7</v>
      </c>
      <c r="E8">
        <v>147.9</v>
      </c>
      <c r="F8">
        <v>138.80000000000001</v>
      </c>
      <c r="G8">
        <v>148.28</v>
      </c>
      <c r="H8">
        <v>173.7</v>
      </c>
      <c r="I8">
        <v>150.26</v>
      </c>
      <c r="J8">
        <v>124.92</v>
      </c>
      <c r="K8">
        <v>120.94</v>
      </c>
      <c r="L8">
        <v>127</v>
      </c>
      <c r="M8">
        <v>114.16</v>
      </c>
      <c r="N8">
        <v>107.8</v>
      </c>
      <c r="P8" s="2">
        <f t="shared" si="0"/>
        <v>1766.0000000000002</v>
      </c>
      <c r="Q8" s="4">
        <f t="shared" si="2"/>
        <v>135.84615384615387</v>
      </c>
      <c r="R8">
        <f t="shared" si="1"/>
        <v>4</v>
      </c>
      <c r="T8">
        <f>LARGE($B$3:$N$12,6)</f>
        <v>169.9</v>
      </c>
    </row>
    <row r="9" spans="1:20" x14ac:dyDescent="0.25">
      <c r="A9" s="3" t="s">
        <v>22</v>
      </c>
      <c r="B9">
        <v>82.74</v>
      </c>
      <c r="C9">
        <v>115.04</v>
      </c>
      <c r="D9">
        <v>85.98</v>
      </c>
      <c r="E9">
        <v>107.38</v>
      </c>
      <c r="F9">
        <v>94.42</v>
      </c>
      <c r="G9">
        <v>108.5</v>
      </c>
      <c r="H9">
        <v>92.1</v>
      </c>
      <c r="I9">
        <v>68.44</v>
      </c>
      <c r="J9">
        <v>87.84</v>
      </c>
      <c r="K9">
        <v>101.24</v>
      </c>
      <c r="L9">
        <v>76.92</v>
      </c>
      <c r="M9">
        <v>89.68</v>
      </c>
      <c r="N9">
        <v>94.86</v>
      </c>
      <c r="P9" s="2">
        <f t="shared" si="0"/>
        <v>1205.1399999999999</v>
      </c>
      <c r="Q9" s="4">
        <f t="shared" si="2"/>
        <v>92.703076923076907</v>
      </c>
      <c r="R9">
        <f t="shared" si="1"/>
        <v>10</v>
      </c>
      <c r="T9">
        <f>LARGE($B$3:$N$12,7)</f>
        <v>169.08</v>
      </c>
    </row>
    <row r="10" spans="1:20" x14ac:dyDescent="0.25">
      <c r="A10" s="3" t="s">
        <v>52</v>
      </c>
      <c r="B10">
        <v>146.1</v>
      </c>
      <c r="C10">
        <v>169.08</v>
      </c>
      <c r="D10">
        <v>130.76</v>
      </c>
      <c r="E10">
        <v>139.76</v>
      </c>
      <c r="F10">
        <v>134</v>
      </c>
      <c r="G10">
        <v>163.58000000000001</v>
      </c>
      <c r="H10">
        <v>111.52</v>
      </c>
      <c r="I10">
        <v>142.41999999999999</v>
      </c>
      <c r="J10">
        <v>172.4</v>
      </c>
      <c r="K10">
        <v>156.86000000000001</v>
      </c>
      <c r="L10">
        <v>164.22</v>
      </c>
      <c r="M10">
        <v>183.58</v>
      </c>
      <c r="N10">
        <v>169.9</v>
      </c>
      <c r="P10" s="2">
        <f t="shared" si="0"/>
        <v>1984.18</v>
      </c>
      <c r="Q10" s="4">
        <f t="shared" si="2"/>
        <v>152.62923076923079</v>
      </c>
      <c r="R10">
        <f t="shared" si="1"/>
        <v>1</v>
      </c>
      <c r="T10">
        <f>LARGE($B$3:$N$12,8)</f>
        <v>164.9</v>
      </c>
    </row>
    <row r="11" spans="1:20" x14ac:dyDescent="0.25">
      <c r="A11" s="3" t="s">
        <v>53</v>
      </c>
      <c r="B11">
        <v>127.56</v>
      </c>
      <c r="C11">
        <v>134.52000000000001</v>
      </c>
      <c r="D11">
        <v>146.54</v>
      </c>
      <c r="E11">
        <v>156.97999999999999</v>
      </c>
      <c r="F11">
        <v>116.14</v>
      </c>
      <c r="G11">
        <v>140.13999999999999</v>
      </c>
      <c r="H11">
        <v>141.68</v>
      </c>
      <c r="I11">
        <v>164.9</v>
      </c>
      <c r="J11">
        <v>133.04</v>
      </c>
      <c r="K11">
        <v>131.9</v>
      </c>
      <c r="L11">
        <v>138.72</v>
      </c>
      <c r="M11">
        <v>138.63999999999999</v>
      </c>
      <c r="N11">
        <v>116.28</v>
      </c>
      <c r="P11" s="2">
        <f t="shared" si="0"/>
        <v>1787.0400000000002</v>
      </c>
      <c r="Q11" s="4">
        <f t="shared" si="2"/>
        <v>137.4646153846154</v>
      </c>
      <c r="R11">
        <f t="shared" si="1"/>
        <v>2</v>
      </c>
      <c r="T11">
        <f>LARGE($B$3:$N$12,9)</f>
        <v>164.22</v>
      </c>
    </row>
    <row r="12" spans="1:20" x14ac:dyDescent="0.25">
      <c r="A12" s="3" t="s">
        <v>29</v>
      </c>
      <c r="B12">
        <v>140.16</v>
      </c>
      <c r="C12">
        <v>104.34</v>
      </c>
      <c r="D12">
        <v>140.44</v>
      </c>
      <c r="E12">
        <v>158.19999999999999</v>
      </c>
      <c r="F12">
        <v>113.84</v>
      </c>
      <c r="G12">
        <v>76.98</v>
      </c>
      <c r="H12">
        <v>123.16</v>
      </c>
      <c r="I12">
        <v>113.2</v>
      </c>
      <c r="J12">
        <v>144.72</v>
      </c>
      <c r="K12">
        <v>132.32</v>
      </c>
      <c r="L12">
        <v>120.04</v>
      </c>
      <c r="M12">
        <v>149.26</v>
      </c>
      <c r="N12">
        <v>134.76</v>
      </c>
      <c r="P12" s="2">
        <f t="shared" si="0"/>
        <v>1651.4199999999998</v>
      </c>
      <c r="Q12" s="4">
        <f t="shared" si="2"/>
        <v>127.03230769230768</v>
      </c>
      <c r="R12">
        <f t="shared" si="1"/>
        <v>7</v>
      </c>
    </row>
    <row r="13" spans="1:20" x14ac:dyDescent="0.25">
      <c r="A13" s="1"/>
      <c r="P13" s="2"/>
      <c r="Q13" s="4"/>
    </row>
    <row r="14" spans="1:20" x14ac:dyDescent="0.25">
      <c r="A14" s="1" t="s">
        <v>54</v>
      </c>
      <c r="B14" s="4">
        <f>AVERAGE(B3:B12)</f>
        <v>125.292</v>
      </c>
      <c r="C14" s="4">
        <f t="shared" ref="C14:N14" si="3">AVERAGE(C3:C12)</f>
        <v>130.49599999999998</v>
      </c>
      <c r="D14" s="4">
        <f t="shared" si="3"/>
        <v>120.20800000000001</v>
      </c>
      <c r="E14" s="4">
        <f t="shared" si="3"/>
        <v>140.62799999999999</v>
      </c>
      <c r="F14" s="4">
        <f t="shared" si="3"/>
        <v>120.97399999999998</v>
      </c>
      <c r="G14" s="4">
        <f t="shared" si="3"/>
        <v>129.512</v>
      </c>
      <c r="H14" s="4">
        <f t="shared" si="3"/>
        <v>125.21400000000001</v>
      </c>
      <c r="I14" s="4">
        <f t="shared" si="3"/>
        <v>129.37799999999999</v>
      </c>
      <c r="J14" s="4">
        <f t="shared" si="3"/>
        <v>121.378</v>
      </c>
      <c r="K14" s="4">
        <f t="shared" si="3"/>
        <v>134.35199999999998</v>
      </c>
      <c r="L14" s="4">
        <f t="shared" si="3"/>
        <v>125.852</v>
      </c>
      <c r="M14" s="4">
        <f t="shared" si="3"/>
        <v>131.22200000000001</v>
      </c>
      <c r="N14" s="4">
        <f t="shared" si="3"/>
        <v>120.75399999999999</v>
      </c>
      <c r="O14" s="4"/>
      <c r="P14" s="2">
        <f>SUM(B14:O14)</f>
        <v>1655.2599999999998</v>
      </c>
      <c r="Q14" s="4">
        <f t="shared" si="2"/>
        <v>127.32769230769229</v>
      </c>
    </row>
    <row r="15" spans="1:20" x14ac:dyDescent="0.25">
      <c r="A15" s="23" t="s">
        <v>55</v>
      </c>
      <c r="B15" s="23">
        <f t="shared" ref="B15:N15" si="4">LARGE(B3:B12,1)</f>
        <v>156.76</v>
      </c>
      <c r="C15" s="23">
        <f t="shared" si="4"/>
        <v>169.08</v>
      </c>
      <c r="D15" s="23">
        <f t="shared" si="4"/>
        <v>146.54</v>
      </c>
      <c r="E15" s="23">
        <f t="shared" si="4"/>
        <v>158.19999999999999</v>
      </c>
      <c r="F15" s="23">
        <f t="shared" si="4"/>
        <v>153.18</v>
      </c>
      <c r="G15" s="23">
        <f t="shared" si="4"/>
        <v>163.58000000000001</v>
      </c>
      <c r="H15" s="23">
        <f t="shared" si="4"/>
        <v>173.7</v>
      </c>
      <c r="I15" s="23">
        <f t="shared" si="4"/>
        <v>164.9</v>
      </c>
      <c r="J15" s="23">
        <f t="shared" si="4"/>
        <v>172.4</v>
      </c>
      <c r="K15" s="23">
        <f t="shared" si="4"/>
        <v>172.9</v>
      </c>
      <c r="L15" s="23">
        <f t="shared" si="4"/>
        <v>174.78</v>
      </c>
      <c r="M15" s="23">
        <f t="shared" si="4"/>
        <v>183.58</v>
      </c>
      <c r="N15" s="23">
        <f t="shared" si="4"/>
        <v>169.9</v>
      </c>
    </row>
    <row r="16" spans="1:20" x14ac:dyDescent="0.25">
      <c r="A16" s="24" t="s">
        <v>56</v>
      </c>
      <c r="B16" s="24">
        <f t="shared" ref="B16:N16" si="5">LARGE(B3:B12,10)</f>
        <v>82.74</v>
      </c>
      <c r="C16" s="24">
        <f t="shared" si="5"/>
        <v>104.34</v>
      </c>
      <c r="D16" s="24">
        <f t="shared" si="5"/>
        <v>85.98</v>
      </c>
      <c r="E16" s="24">
        <f t="shared" si="5"/>
        <v>107.38</v>
      </c>
      <c r="F16" s="24">
        <f t="shared" si="5"/>
        <v>94.42</v>
      </c>
      <c r="G16" s="24">
        <f t="shared" si="5"/>
        <v>76.98</v>
      </c>
      <c r="H16" s="24">
        <f t="shared" si="5"/>
        <v>70.56</v>
      </c>
      <c r="I16" s="24">
        <f t="shared" si="5"/>
        <v>68.44</v>
      </c>
      <c r="J16" s="24">
        <f t="shared" si="5"/>
        <v>87.84</v>
      </c>
      <c r="K16" s="24">
        <f t="shared" si="5"/>
        <v>101.24</v>
      </c>
      <c r="L16" s="24">
        <f t="shared" si="5"/>
        <v>76.92</v>
      </c>
      <c r="M16" s="24">
        <f t="shared" si="5"/>
        <v>89.68</v>
      </c>
      <c r="N16" s="24">
        <f t="shared" si="5"/>
        <v>73.42</v>
      </c>
    </row>
  </sheetData>
  <conditionalFormatting sqref="B3:B12">
    <cfRule type="top10" dxfId="91" priority="25" bottom="1" rank="1"/>
    <cfRule type="top10" dxfId="90" priority="40" rank="1"/>
  </conditionalFormatting>
  <conditionalFormatting sqref="C3:C12">
    <cfRule type="top10" dxfId="89" priority="23" bottom="1" rank="1"/>
    <cfRule type="top10" dxfId="88" priority="24" rank="1"/>
  </conditionalFormatting>
  <conditionalFormatting sqref="D3:D12">
    <cfRule type="top10" dxfId="87" priority="21" bottom="1" rank="1"/>
    <cfRule type="top10" dxfId="86" priority="22" rank="1"/>
  </conditionalFormatting>
  <conditionalFormatting sqref="E3:E12">
    <cfRule type="top10" dxfId="85" priority="19" bottom="1" rank="1"/>
    <cfRule type="top10" dxfId="84" priority="20" rank="1"/>
  </conditionalFormatting>
  <conditionalFormatting sqref="F3:F12">
    <cfRule type="top10" dxfId="83" priority="17" bottom="1" rank="1"/>
    <cfRule type="top10" dxfId="82" priority="18" rank="1"/>
  </conditionalFormatting>
  <conditionalFormatting sqref="G3:G12">
    <cfRule type="top10" dxfId="81" priority="15" bottom="1" rank="1"/>
    <cfRule type="top10" dxfId="80" priority="16" rank="1"/>
  </conditionalFormatting>
  <conditionalFormatting sqref="H3:H12">
    <cfRule type="top10" dxfId="79" priority="13" bottom="1" rank="1"/>
    <cfRule type="top10" dxfId="78" priority="14" rank="1"/>
  </conditionalFormatting>
  <conditionalFormatting sqref="I3:I12">
    <cfRule type="top10" dxfId="77" priority="11" bottom="1" rank="1"/>
    <cfRule type="top10" dxfId="76" priority="12" rank="1"/>
  </conditionalFormatting>
  <conditionalFormatting sqref="J3:J12">
    <cfRule type="top10" dxfId="75" priority="9" bottom="1" rank="1"/>
    <cfRule type="top10" dxfId="74" priority="10" rank="1"/>
  </conditionalFormatting>
  <conditionalFormatting sqref="K3:K12">
    <cfRule type="top10" dxfId="73" priority="7" bottom="1" rank="1"/>
    <cfRule type="top10" dxfId="72" priority="8" rank="1"/>
  </conditionalFormatting>
  <conditionalFormatting sqref="L3:L12">
    <cfRule type="top10" dxfId="71" priority="5" bottom="1" rank="1"/>
    <cfRule type="top10" dxfId="70" priority="6" rank="1"/>
  </conditionalFormatting>
  <conditionalFormatting sqref="M3:M12">
    <cfRule type="top10" dxfId="69" priority="3" bottom="1" rank="1"/>
    <cfRule type="top10" dxfId="68" priority="4" rank="1"/>
  </conditionalFormatting>
  <conditionalFormatting sqref="N3:N12">
    <cfRule type="top10" dxfId="67" priority="1" bottom="1" rank="1"/>
    <cfRule type="top10" dxfId="66" priority="2" rank="1"/>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B0442-CDE3-4371-B47B-A2162EBE29C1}">
  <dimension ref="A1:T32"/>
  <sheetViews>
    <sheetView workbookViewId="0"/>
  </sheetViews>
  <sheetFormatPr defaultRowHeight="15" x14ac:dyDescent="0.25"/>
  <cols>
    <col min="1" max="1" width="23.28515625" bestFit="1" customWidth="1"/>
    <col min="4" max="4" width="11" bestFit="1" customWidth="1"/>
    <col min="5" max="5" width="11.42578125" bestFit="1" customWidth="1"/>
    <col min="6" max="6" width="9.7109375" customWidth="1"/>
    <col min="15" max="15" width="10.28515625" bestFit="1" customWidth="1"/>
    <col min="16" max="16" width="11.42578125" bestFit="1" customWidth="1"/>
    <col min="17" max="17" width="9.7109375" customWidth="1"/>
    <col min="18" max="18" width="14" customWidth="1"/>
    <col min="19" max="19" width="10.7109375" customWidth="1"/>
    <col min="20" max="20" width="14" bestFit="1" customWidth="1"/>
  </cols>
  <sheetData>
    <row r="1" spans="1:20" x14ac:dyDescent="0.25">
      <c r="A1" s="1" t="s">
        <v>115</v>
      </c>
      <c r="B1" s="1"/>
      <c r="C1" s="1"/>
      <c r="D1" s="1"/>
      <c r="E1" s="1"/>
      <c r="F1" s="1"/>
      <c r="G1" s="1"/>
      <c r="H1" s="1"/>
      <c r="I1" s="1"/>
      <c r="J1" s="1"/>
      <c r="K1" s="1"/>
      <c r="L1" s="1"/>
      <c r="M1" s="1"/>
      <c r="N1" s="1"/>
      <c r="O1" s="1"/>
    </row>
    <row r="2" spans="1:20" x14ac:dyDescent="0.25">
      <c r="B2" s="1" t="s">
        <v>32</v>
      </c>
      <c r="C2" s="1" t="s">
        <v>33</v>
      </c>
      <c r="D2" s="1" t="s">
        <v>34</v>
      </c>
      <c r="E2" s="1" t="s">
        <v>35</v>
      </c>
      <c r="F2" s="1" t="s">
        <v>36</v>
      </c>
      <c r="G2" s="1" t="s">
        <v>37</v>
      </c>
      <c r="H2" s="1" t="s">
        <v>38</v>
      </c>
      <c r="I2" s="1" t="s">
        <v>39</v>
      </c>
      <c r="J2" s="1" t="s">
        <v>40</v>
      </c>
      <c r="K2" s="1" t="s">
        <v>41</v>
      </c>
      <c r="L2" s="1" t="s">
        <v>42</v>
      </c>
      <c r="M2" s="1" t="s">
        <v>43</v>
      </c>
      <c r="N2" s="1" t="s">
        <v>44</v>
      </c>
      <c r="O2" s="1"/>
      <c r="P2" s="2" t="s">
        <v>45</v>
      </c>
      <c r="Q2" s="2" t="s">
        <v>46</v>
      </c>
      <c r="R2" s="2" t="s">
        <v>117</v>
      </c>
      <c r="T2" s="2" t="s">
        <v>118</v>
      </c>
    </row>
    <row r="3" spans="1:20" x14ac:dyDescent="0.25">
      <c r="A3" s="3" t="s">
        <v>9</v>
      </c>
      <c r="B3">
        <v>77.900000000000006</v>
      </c>
      <c r="C3">
        <v>127.06</v>
      </c>
      <c r="D3">
        <v>141.74</v>
      </c>
      <c r="E3">
        <v>108.08</v>
      </c>
      <c r="F3">
        <v>107.76</v>
      </c>
      <c r="G3">
        <v>91.64</v>
      </c>
      <c r="H3">
        <v>101.42</v>
      </c>
      <c r="I3">
        <v>127.24</v>
      </c>
      <c r="J3">
        <v>125.06</v>
      </c>
      <c r="K3">
        <v>122.22</v>
      </c>
      <c r="L3">
        <v>135.02000000000001</v>
      </c>
      <c r="M3">
        <v>98.48</v>
      </c>
      <c r="N3">
        <v>79.42</v>
      </c>
      <c r="P3" s="2">
        <f t="shared" ref="P3:P12" si="0">SUM(B3:O3)</f>
        <v>1443.0400000000002</v>
      </c>
      <c r="Q3" s="20">
        <f>P3/13</f>
        <v>111.00307692307693</v>
      </c>
      <c r="R3">
        <f t="shared" ref="R3:R12" si="1">RANK(Q3,$Q$3:$Q$12)</f>
        <v>7</v>
      </c>
      <c r="T3">
        <f>LARGE($B$3:$N$12,1)</f>
        <v>178.18</v>
      </c>
    </row>
    <row r="4" spans="1:20" x14ac:dyDescent="0.25">
      <c r="A4" s="3" t="s">
        <v>27</v>
      </c>
      <c r="B4">
        <v>88.44</v>
      </c>
      <c r="C4">
        <v>137.91999999999999</v>
      </c>
      <c r="D4">
        <v>83.58</v>
      </c>
      <c r="E4">
        <v>135.68</v>
      </c>
      <c r="F4">
        <v>124.04</v>
      </c>
      <c r="G4">
        <v>116.96</v>
      </c>
      <c r="H4">
        <v>112.74</v>
      </c>
      <c r="I4">
        <v>151.86000000000001</v>
      </c>
      <c r="J4">
        <v>75.08</v>
      </c>
      <c r="K4">
        <v>145.26</v>
      </c>
      <c r="L4">
        <v>122.8</v>
      </c>
      <c r="M4">
        <v>144.16</v>
      </c>
      <c r="N4">
        <v>131.22</v>
      </c>
      <c r="P4" s="2">
        <f t="shared" si="0"/>
        <v>1569.74</v>
      </c>
      <c r="Q4" s="30">
        <f t="shared" ref="Q4:Q14" si="2">P4/13</f>
        <v>120.74923076923076</v>
      </c>
      <c r="R4">
        <f t="shared" si="1"/>
        <v>4</v>
      </c>
      <c r="T4">
        <f>LARGE($B$3:$N$12,2)</f>
        <v>156.18</v>
      </c>
    </row>
    <row r="5" spans="1:20" x14ac:dyDescent="0.25">
      <c r="A5" s="3" t="s">
        <v>48</v>
      </c>
      <c r="B5">
        <v>112.54</v>
      </c>
      <c r="C5">
        <v>95.88</v>
      </c>
      <c r="D5">
        <v>139.16</v>
      </c>
      <c r="E5">
        <v>90.68</v>
      </c>
      <c r="F5">
        <v>120.22</v>
      </c>
      <c r="G5">
        <v>83.32</v>
      </c>
      <c r="H5">
        <v>113.98</v>
      </c>
      <c r="I5">
        <v>100.08</v>
      </c>
      <c r="J5">
        <v>106.32</v>
      </c>
      <c r="K5">
        <v>134.30000000000001</v>
      </c>
      <c r="L5">
        <v>123.2</v>
      </c>
      <c r="M5">
        <v>91.36</v>
      </c>
      <c r="N5">
        <v>84.94</v>
      </c>
      <c r="P5" s="2">
        <f t="shared" si="0"/>
        <v>1395.98</v>
      </c>
      <c r="Q5" s="20">
        <f t="shared" si="2"/>
        <v>107.38307692307693</v>
      </c>
      <c r="R5">
        <f t="shared" si="1"/>
        <v>8</v>
      </c>
      <c r="T5">
        <f>LARGE($B$3:$N$12,3)</f>
        <v>154.97999999999999</v>
      </c>
    </row>
    <row r="6" spans="1:20" x14ac:dyDescent="0.25">
      <c r="A6" s="3" t="s">
        <v>49</v>
      </c>
      <c r="B6">
        <v>80.28</v>
      </c>
      <c r="C6">
        <v>130.18</v>
      </c>
      <c r="D6">
        <v>116.82</v>
      </c>
      <c r="E6">
        <v>111.98</v>
      </c>
      <c r="F6">
        <v>97.02</v>
      </c>
      <c r="G6">
        <v>112.78</v>
      </c>
      <c r="H6">
        <v>96.86</v>
      </c>
      <c r="I6">
        <v>80.12</v>
      </c>
      <c r="J6">
        <v>113.6</v>
      </c>
      <c r="K6">
        <v>98.74</v>
      </c>
      <c r="L6">
        <v>87.2</v>
      </c>
      <c r="M6">
        <v>102.18</v>
      </c>
      <c r="N6">
        <v>82.92</v>
      </c>
      <c r="P6" s="2">
        <f t="shared" si="0"/>
        <v>1310.68</v>
      </c>
      <c r="Q6" s="20">
        <f t="shared" si="2"/>
        <v>100.82153846153847</v>
      </c>
      <c r="R6">
        <f t="shared" si="1"/>
        <v>10</v>
      </c>
      <c r="T6">
        <f>LARGE($B$3:$N$12,4)</f>
        <v>152.28</v>
      </c>
    </row>
    <row r="7" spans="1:20" x14ac:dyDescent="0.25">
      <c r="A7" s="3" t="s">
        <v>98</v>
      </c>
      <c r="B7">
        <v>89.04</v>
      </c>
      <c r="C7">
        <v>112.62</v>
      </c>
      <c r="D7">
        <v>95.82</v>
      </c>
      <c r="E7">
        <v>110.06</v>
      </c>
      <c r="F7">
        <v>95.94</v>
      </c>
      <c r="G7">
        <v>118.32</v>
      </c>
      <c r="H7">
        <v>134.36000000000001</v>
      </c>
      <c r="I7">
        <v>86.22</v>
      </c>
      <c r="J7">
        <v>102.66</v>
      </c>
      <c r="K7">
        <v>124.64</v>
      </c>
      <c r="L7">
        <v>92.2</v>
      </c>
      <c r="M7">
        <v>136.96</v>
      </c>
      <c r="N7">
        <v>152.28</v>
      </c>
      <c r="P7" s="2">
        <f t="shared" si="0"/>
        <v>1451.1200000000001</v>
      </c>
      <c r="Q7" s="30">
        <f t="shared" si="2"/>
        <v>111.6246153846154</v>
      </c>
      <c r="R7">
        <f t="shared" si="1"/>
        <v>6</v>
      </c>
      <c r="T7">
        <f>LARGE($B$3:$N$12,5)</f>
        <v>152.02000000000001</v>
      </c>
    </row>
    <row r="8" spans="1:20" x14ac:dyDescent="0.25">
      <c r="A8" s="3" t="s">
        <v>87</v>
      </c>
      <c r="B8">
        <v>117.88</v>
      </c>
      <c r="C8">
        <v>95.64</v>
      </c>
      <c r="D8">
        <v>105.46</v>
      </c>
      <c r="E8">
        <v>91.96</v>
      </c>
      <c r="F8">
        <v>100.66</v>
      </c>
      <c r="G8">
        <v>118.88</v>
      </c>
      <c r="H8">
        <v>122.32</v>
      </c>
      <c r="I8">
        <v>115.26</v>
      </c>
      <c r="J8">
        <v>130.44</v>
      </c>
      <c r="K8">
        <v>145.06</v>
      </c>
      <c r="L8">
        <v>111.66</v>
      </c>
      <c r="M8">
        <v>124.48</v>
      </c>
      <c r="N8">
        <v>139.38</v>
      </c>
      <c r="P8" s="2">
        <f t="shared" si="0"/>
        <v>1519.08</v>
      </c>
      <c r="Q8" s="20">
        <f t="shared" si="2"/>
        <v>116.85230769230769</v>
      </c>
      <c r="R8">
        <f t="shared" si="1"/>
        <v>5</v>
      </c>
      <c r="T8">
        <f>LARGE($B$3:$N$12,6)</f>
        <v>151.86000000000001</v>
      </c>
    </row>
    <row r="9" spans="1:20" x14ac:dyDescent="0.25">
      <c r="A9" s="3" t="s">
        <v>22</v>
      </c>
      <c r="B9">
        <v>91.84</v>
      </c>
      <c r="C9">
        <v>126.64</v>
      </c>
      <c r="D9">
        <v>94.4</v>
      </c>
      <c r="E9">
        <v>116.32</v>
      </c>
      <c r="F9">
        <v>82.08</v>
      </c>
      <c r="G9">
        <v>128.94</v>
      </c>
      <c r="H9">
        <v>115.64</v>
      </c>
      <c r="I9">
        <v>100.66</v>
      </c>
      <c r="J9">
        <v>85.72</v>
      </c>
      <c r="K9">
        <v>98.66</v>
      </c>
      <c r="L9">
        <v>125.06</v>
      </c>
      <c r="M9">
        <v>113.94</v>
      </c>
      <c r="N9">
        <v>86.86</v>
      </c>
      <c r="P9" s="2">
        <f t="shared" si="0"/>
        <v>1366.76</v>
      </c>
      <c r="Q9" s="20">
        <f t="shared" si="2"/>
        <v>105.13538461538461</v>
      </c>
      <c r="R9">
        <f t="shared" si="1"/>
        <v>9</v>
      </c>
      <c r="T9">
        <f>LARGE($B$3:$N$12,7)</f>
        <v>151.18</v>
      </c>
    </row>
    <row r="10" spans="1:20" x14ac:dyDescent="0.25">
      <c r="A10" s="3" t="s">
        <v>52</v>
      </c>
      <c r="B10">
        <v>152.02000000000001</v>
      </c>
      <c r="C10">
        <v>123.62</v>
      </c>
      <c r="D10">
        <v>124.22</v>
      </c>
      <c r="E10">
        <v>128.30000000000001</v>
      </c>
      <c r="F10">
        <v>75.42</v>
      </c>
      <c r="G10">
        <v>107.38</v>
      </c>
      <c r="H10">
        <v>139.22</v>
      </c>
      <c r="I10">
        <v>116.28</v>
      </c>
      <c r="J10">
        <v>126.28</v>
      </c>
      <c r="K10">
        <v>117.72</v>
      </c>
      <c r="L10">
        <v>124.52</v>
      </c>
      <c r="M10">
        <v>127.52</v>
      </c>
      <c r="N10">
        <v>156.18</v>
      </c>
      <c r="P10" s="2">
        <f t="shared" si="0"/>
        <v>1618.68</v>
      </c>
      <c r="Q10" s="30">
        <f t="shared" si="2"/>
        <v>124.51384615384616</v>
      </c>
      <c r="R10">
        <f t="shared" si="1"/>
        <v>2</v>
      </c>
      <c r="T10">
        <f>LARGE($B$3:$N$12,8)</f>
        <v>150.24</v>
      </c>
    </row>
    <row r="11" spans="1:20" x14ac:dyDescent="0.25">
      <c r="A11" s="3" t="s">
        <v>99</v>
      </c>
      <c r="B11">
        <v>154.97999999999999</v>
      </c>
      <c r="C11">
        <v>122.7</v>
      </c>
      <c r="D11">
        <v>114.92</v>
      </c>
      <c r="E11">
        <v>112.18</v>
      </c>
      <c r="F11">
        <v>149.30000000000001</v>
      </c>
      <c r="G11">
        <v>111.24</v>
      </c>
      <c r="H11">
        <v>132.18</v>
      </c>
      <c r="I11">
        <v>103.52</v>
      </c>
      <c r="J11">
        <v>85.8</v>
      </c>
      <c r="K11">
        <v>81.58</v>
      </c>
      <c r="L11">
        <v>178.18</v>
      </c>
      <c r="M11">
        <v>140.58000000000001</v>
      </c>
      <c r="N11">
        <v>146.04</v>
      </c>
      <c r="P11" s="2">
        <f t="shared" si="0"/>
        <v>1633.1999999999998</v>
      </c>
      <c r="Q11" s="30">
        <f t="shared" si="2"/>
        <v>125.63076923076922</v>
      </c>
      <c r="R11">
        <f t="shared" si="1"/>
        <v>1</v>
      </c>
      <c r="T11">
        <f>LARGE($B$3:$N$12,9)</f>
        <v>149.30000000000001</v>
      </c>
    </row>
    <row r="12" spans="1:20" x14ac:dyDescent="0.25">
      <c r="A12" s="3" t="s">
        <v>29</v>
      </c>
      <c r="B12">
        <v>104.62</v>
      </c>
      <c r="C12">
        <v>85.88</v>
      </c>
      <c r="D12">
        <v>100.26</v>
      </c>
      <c r="E12">
        <v>124.2</v>
      </c>
      <c r="F12">
        <v>137.94</v>
      </c>
      <c r="G12">
        <v>123.4</v>
      </c>
      <c r="H12">
        <v>134.72</v>
      </c>
      <c r="I12">
        <v>151.18</v>
      </c>
      <c r="J12">
        <v>127.2</v>
      </c>
      <c r="K12">
        <v>93.08</v>
      </c>
      <c r="L12">
        <v>150.24</v>
      </c>
      <c r="M12">
        <v>144.06</v>
      </c>
      <c r="N12">
        <v>107.66</v>
      </c>
      <c r="P12" s="2">
        <f t="shared" si="0"/>
        <v>1584.44</v>
      </c>
      <c r="Q12" s="20">
        <f t="shared" si="2"/>
        <v>121.88000000000001</v>
      </c>
      <c r="R12">
        <f t="shared" si="1"/>
        <v>3</v>
      </c>
    </row>
    <row r="13" spans="1:20" x14ac:dyDescent="0.25">
      <c r="A13" s="1"/>
      <c r="P13" s="2"/>
      <c r="Q13" s="4"/>
    </row>
    <row r="14" spans="1:20" x14ac:dyDescent="0.25">
      <c r="A14" s="1" t="s">
        <v>54</v>
      </c>
      <c r="B14" s="4">
        <f>AVERAGE(B3:B12)</f>
        <v>106.95399999999999</v>
      </c>
      <c r="C14" s="4">
        <f t="shared" ref="C14:N14" si="3">AVERAGE(C3:C12)</f>
        <v>115.81399999999999</v>
      </c>
      <c r="D14" s="4">
        <f t="shared" si="3"/>
        <v>111.63800000000001</v>
      </c>
      <c r="E14" s="4">
        <f t="shared" si="3"/>
        <v>112.944</v>
      </c>
      <c r="F14" s="4">
        <f t="shared" si="3"/>
        <v>109.03800000000001</v>
      </c>
      <c r="G14" s="4">
        <f t="shared" si="3"/>
        <v>111.28599999999999</v>
      </c>
      <c r="H14" s="4">
        <f t="shared" si="3"/>
        <v>120.34400000000001</v>
      </c>
      <c r="I14" s="4">
        <f t="shared" si="3"/>
        <v>113.24199999999999</v>
      </c>
      <c r="J14" s="4">
        <f t="shared" si="3"/>
        <v>107.81599999999999</v>
      </c>
      <c r="K14" s="4">
        <f t="shared" si="3"/>
        <v>116.126</v>
      </c>
      <c r="L14" s="4">
        <f t="shared" si="3"/>
        <v>125.008</v>
      </c>
      <c r="M14" s="4">
        <f t="shared" si="3"/>
        <v>122.37199999999999</v>
      </c>
      <c r="N14" s="4">
        <f t="shared" si="3"/>
        <v>116.69000000000001</v>
      </c>
      <c r="O14" s="4"/>
      <c r="P14" s="2">
        <f>SUM(B14:O14)</f>
        <v>1489.2720000000002</v>
      </c>
      <c r="Q14" s="4">
        <f t="shared" si="2"/>
        <v>114.55938461538463</v>
      </c>
    </row>
    <row r="15" spans="1:20" x14ac:dyDescent="0.25">
      <c r="A15" s="23" t="s">
        <v>55</v>
      </c>
      <c r="B15" s="23">
        <f t="shared" ref="B15:N15" si="4">LARGE(B3:B12,1)</f>
        <v>154.97999999999999</v>
      </c>
      <c r="C15" s="23">
        <f t="shared" si="4"/>
        <v>137.91999999999999</v>
      </c>
      <c r="D15" s="23">
        <f t="shared" si="4"/>
        <v>141.74</v>
      </c>
      <c r="E15" s="23">
        <f t="shared" si="4"/>
        <v>135.68</v>
      </c>
      <c r="F15" s="23">
        <f t="shared" si="4"/>
        <v>149.30000000000001</v>
      </c>
      <c r="G15" s="23">
        <f t="shared" si="4"/>
        <v>128.94</v>
      </c>
      <c r="H15" s="23">
        <f t="shared" si="4"/>
        <v>139.22</v>
      </c>
      <c r="I15" s="23">
        <f t="shared" si="4"/>
        <v>151.86000000000001</v>
      </c>
      <c r="J15" s="23">
        <f t="shared" si="4"/>
        <v>130.44</v>
      </c>
      <c r="K15" s="23">
        <f t="shared" si="4"/>
        <v>145.26</v>
      </c>
      <c r="L15" s="23">
        <f t="shared" si="4"/>
        <v>178.18</v>
      </c>
      <c r="M15" s="23">
        <f t="shared" si="4"/>
        <v>144.16</v>
      </c>
      <c r="N15" s="23">
        <f t="shared" si="4"/>
        <v>156.18</v>
      </c>
    </row>
    <row r="16" spans="1:20" x14ac:dyDescent="0.25">
      <c r="A16" s="24" t="s">
        <v>56</v>
      </c>
      <c r="B16" s="24">
        <f t="shared" ref="B16:N16" si="5">LARGE(B3:B12,10)</f>
        <v>77.900000000000006</v>
      </c>
      <c r="C16" s="24">
        <f t="shared" si="5"/>
        <v>85.88</v>
      </c>
      <c r="D16" s="24">
        <f t="shared" si="5"/>
        <v>83.58</v>
      </c>
      <c r="E16" s="24">
        <f t="shared" si="5"/>
        <v>90.68</v>
      </c>
      <c r="F16" s="24">
        <f t="shared" si="5"/>
        <v>75.42</v>
      </c>
      <c r="G16" s="24">
        <f t="shared" si="5"/>
        <v>83.32</v>
      </c>
      <c r="H16" s="24">
        <f t="shared" si="5"/>
        <v>96.86</v>
      </c>
      <c r="I16" s="24">
        <f t="shared" si="5"/>
        <v>80.12</v>
      </c>
      <c r="J16" s="24">
        <f t="shared" si="5"/>
        <v>75.08</v>
      </c>
      <c r="K16" s="24">
        <f t="shared" si="5"/>
        <v>81.58</v>
      </c>
      <c r="L16" s="24">
        <f t="shared" si="5"/>
        <v>87.2</v>
      </c>
      <c r="M16" s="24">
        <f t="shared" si="5"/>
        <v>91.36</v>
      </c>
      <c r="N16" s="24">
        <f t="shared" si="5"/>
        <v>79.42</v>
      </c>
    </row>
    <row r="18" spans="1:3" x14ac:dyDescent="0.25">
      <c r="A18" s="1"/>
      <c r="B18" s="29"/>
      <c r="C18" s="29"/>
    </row>
    <row r="19" spans="1:3" x14ac:dyDescent="0.25">
      <c r="B19" s="28"/>
      <c r="C19" s="28"/>
    </row>
    <row r="20" spans="1:3" x14ac:dyDescent="0.25">
      <c r="B20" s="28"/>
      <c r="C20" s="28"/>
    </row>
    <row r="21" spans="1:3" x14ac:dyDescent="0.25">
      <c r="B21" s="28"/>
      <c r="C21" s="28"/>
    </row>
    <row r="22" spans="1:3" x14ac:dyDescent="0.25">
      <c r="B22" s="28"/>
      <c r="C22" s="28"/>
    </row>
    <row r="23" spans="1:3" x14ac:dyDescent="0.25">
      <c r="B23" s="28"/>
      <c r="C23" s="28"/>
    </row>
    <row r="24" spans="1:3" x14ac:dyDescent="0.25">
      <c r="B24" s="28"/>
      <c r="C24" s="28"/>
    </row>
    <row r="25" spans="1:3" x14ac:dyDescent="0.25">
      <c r="B25" s="28"/>
      <c r="C25" s="28"/>
    </row>
    <row r="26" spans="1:3" x14ac:dyDescent="0.25">
      <c r="B26" s="28"/>
      <c r="C26" s="28"/>
    </row>
    <row r="27" spans="1:3" x14ac:dyDescent="0.25">
      <c r="B27" s="28"/>
      <c r="C27" s="28"/>
    </row>
    <row r="28" spans="1:3" x14ac:dyDescent="0.25">
      <c r="B28" s="28"/>
      <c r="C28" s="28"/>
    </row>
    <row r="29" spans="1:3" x14ac:dyDescent="0.25">
      <c r="B29" s="28"/>
      <c r="C29" s="28"/>
    </row>
    <row r="30" spans="1:3" x14ac:dyDescent="0.25">
      <c r="B30" s="28"/>
      <c r="C30" s="28"/>
    </row>
    <row r="31" spans="1:3" x14ac:dyDescent="0.25">
      <c r="B31" s="28"/>
      <c r="C31" s="28"/>
    </row>
    <row r="32" spans="1:3" x14ac:dyDescent="0.25">
      <c r="A32" s="1"/>
      <c r="B32" s="29"/>
      <c r="C32" s="29"/>
    </row>
  </sheetData>
  <conditionalFormatting sqref="B3:B12">
    <cfRule type="top10" dxfId="65" priority="25" bottom="1" rank="1"/>
    <cfRule type="top10" dxfId="64" priority="26" rank="1"/>
  </conditionalFormatting>
  <conditionalFormatting sqref="C3:C12">
    <cfRule type="top10" dxfId="63" priority="23" bottom="1" rank="1"/>
    <cfRule type="top10" dxfId="62" priority="24" rank="1"/>
  </conditionalFormatting>
  <conditionalFormatting sqref="D3:D12">
    <cfRule type="top10" dxfId="61" priority="21" bottom="1" rank="1"/>
    <cfRule type="top10" dxfId="60" priority="22" rank="1"/>
  </conditionalFormatting>
  <conditionalFormatting sqref="E3:E12">
    <cfRule type="top10" dxfId="59" priority="19" bottom="1" rank="1"/>
    <cfRule type="top10" dxfId="58" priority="20" rank="1"/>
  </conditionalFormatting>
  <conditionalFormatting sqref="F3:F12">
    <cfRule type="top10" dxfId="57" priority="17" bottom="1" rank="1"/>
    <cfRule type="top10" dxfId="56" priority="18" rank="1"/>
  </conditionalFormatting>
  <conditionalFormatting sqref="G3:G12">
    <cfRule type="top10" dxfId="55" priority="15" bottom="1" rank="1"/>
    <cfRule type="top10" dxfId="54" priority="16" rank="1"/>
  </conditionalFormatting>
  <conditionalFormatting sqref="H3:H12">
    <cfRule type="top10" dxfId="53" priority="13" bottom="1" rank="1"/>
    <cfRule type="top10" dxfId="52" priority="14" rank="1"/>
  </conditionalFormatting>
  <conditionalFormatting sqref="I3:I12">
    <cfRule type="top10" dxfId="51" priority="11" bottom="1" rank="1"/>
    <cfRule type="top10" dxfId="50" priority="12" rank="1"/>
  </conditionalFormatting>
  <conditionalFormatting sqref="J3:J12">
    <cfRule type="top10" dxfId="49" priority="9" bottom="1" rank="1"/>
    <cfRule type="top10" dxfId="48" priority="10" rank="1"/>
  </conditionalFormatting>
  <conditionalFormatting sqref="K3:K12">
    <cfRule type="top10" dxfId="47" priority="7" bottom="1" rank="1"/>
    <cfRule type="top10" dxfId="46" priority="8" rank="1"/>
  </conditionalFormatting>
  <conditionalFormatting sqref="L3:L12">
    <cfRule type="top10" dxfId="45" priority="5" bottom="1" rank="1"/>
    <cfRule type="top10" dxfId="44" priority="6" rank="1"/>
  </conditionalFormatting>
  <conditionalFormatting sqref="M3:M12">
    <cfRule type="top10" dxfId="43" priority="3" bottom="1" rank="1"/>
    <cfRule type="top10" dxfId="42" priority="4" rank="1"/>
  </conditionalFormatting>
  <conditionalFormatting sqref="N3:N12">
    <cfRule type="top10" dxfId="41" priority="1" bottom="1" rank="1"/>
    <cfRule type="top10" dxfId="40" priority="2" rank="1"/>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D52D7-4967-490E-8AC2-5AF7A7BF26EB}">
  <dimension ref="A1:T32"/>
  <sheetViews>
    <sheetView tabSelected="1" workbookViewId="0">
      <selection activeCell="O40" sqref="O40"/>
    </sheetView>
  </sheetViews>
  <sheetFormatPr defaultRowHeight="15" x14ac:dyDescent="0.25"/>
  <cols>
    <col min="1" max="1" width="23.28515625" bestFit="1" customWidth="1"/>
    <col min="4" max="4" width="11" bestFit="1" customWidth="1"/>
    <col min="5" max="5" width="11.42578125" bestFit="1" customWidth="1"/>
    <col min="6" max="6" width="9.7109375" customWidth="1"/>
    <col min="15" max="15" width="10.28515625" bestFit="1" customWidth="1"/>
    <col min="16" max="16" width="11.42578125" bestFit="1" customWidth="1"/>
    <col min="17" max="17" width="9.7109375" customWidth="1"/>
    <col min="18" max="18" width="14" customWidth="1"/>
    <col min="19" max="19" width="10.7109375" customWidth="1"/>
    <col min="20" max="20" width="14" bestFit="1" customWidth="1"/>
  </cols>
  <sheetData>
    <row r="1" spans="1:20" x14ac:dyDescent="0.25">
      <c r="A1" s="1" t="s">
        <v>115</v>
      </c>
      <c r="B1" s="1"/>
      <c r="C1" s="1"/>
      <c r="D1" s="1"/>
      <c r="E1" s="1"/>
      <c r="F1" s="1"/>
      <c r="G1" s="1"/>
      <c r="H1" s="1"/>
      <c r="I1" s="1"/>
      <c r="J1" s="1"/>
      <c r="K1" s="1"/>
      <c r="L1" s="1"/>
      <c r="M1" s="1"/>
      <c r="N1" s="1"/>
      <c r="O1" s="1"/>
    </row>
    <row r="2" spans="1:20" x14ac:dyDescent="0.25">
      <c r="B2" s="1" t="s">
        <v>32</v>
      </c>
      <c r="C2" s="1" t="s">
        <v>33</v>
      </c>
      <c r="D2" s="1" t="s">
        <v>34</v>
      </c>
      <c r="E2" s="1" t="s">
        <v>35</v>
      </c>
      <c r="F2" s="1" t="s">
        <v>36</v>
      </c>
      <c r="G2" s="1" t="s">
        <v>37</v>
      </c>
      <c r="H2" s="1" t="s">
        <v>38</v>
      </c>
      <c r="I2" s="1" t="s">
        <v>39</v>
      </c>
      <c r="J2" s="1" t="s">
        <v>40</v>
      </c>
      <c r="K2" s="1" t="s">
        <v>41</v>
      </c>
      <c r="L2" s="1" t="s">
        <v>42</v>
      </c>
      <c r="M2" s="1" t="s">
        <v>43</v>
      </c>
      <c r="N2" s="1" t="s">
        <v>44</v>
      </c>
      <c r="O2" s="1"/>
      <c r="P2" s="2" t="s">
        <v>45</v>
      </c>
      <c r="Q2" s="2" t="s">
        <v>46</v>
      </c>
      <c r="R2" s="2" t="s">
        <v>117</v>
      </c>
      <c r="T2" s="2" t="s">
        <v>118</v>
      </c>
    </row>
    <row r="3" spans="1:20" x14ac:dyDescent="0.25">
      <c r="A3" s="3" t="s">
        <v>9</v>
      </c>
      <c r="B3">
        <v>85</v>
      </c>
      <c r="C3">
        <v>117</v>
      </c>
      <c r="D3">
        <v>108</v>
      </c>
      <c r="E3">
        <v>105</v>
      </c>
      <c r="F3">
        <v>104</v>
      </c>
      <c r="G3">
        <v>97</v>
      </c>
      <c r="H3">
        <v>105</v>
      </c>
      <c r="I3">
        <v>101</v>
      </c>
      <c r="J3">
        <v>111</v>
      </c>
      <c r="K3">
        <v>79</v>
      </c>
      <c r="L3">
        <v>102</v>
      </c>
      <c r="M3">
        <v>111</v>
      </c>
      <c r="N3">
        <v>95</v>
      </c>
      <c r="P3" s="2">
        <f t="shared" ref="P3:P10" si="0">SUM(B3:O3)</f>
        <v>1320</v>
      </c>
      <c r="Q3" s="20">
        <f>P3/13</f>
        <v>101.53846153846153</v>
      </c>
      <c r="R3">
        <f>RANK(Q3,$Q$3:$Q$10)</f>
        <v>8</v>
      </c>
      <c r="T3">
        <f>LARGE($B$3:$N$12,1)</f>
        <v>205</v>
      </c>
    </row>
    <row r="4" spans="1:20" x14ac:dyDescent="0.25">
      <c r="A4" s="3" t="s">
        <v>27</v>
      </c>
      <c r="B4">
        <v>157</v>
      </c>
      <c r="C4">
        <v>119</v>
      </c>
      <c r="D4">
        <v>149</v>
      </c>
      <c r="E4">
        <v>117</v>
      </c>
      <c r="F4">
        <v>137</v>
      </c>
      <c r="G4">
        <v>90</v>
      </c>
      <c r="H4">
        <v>160</v>
      </c>
      <c r="I4">
        <v>146</v>
      </c>
      <c r="J4">
        <v>153</v>
      </c>
      <c r="K4">
        <v>205</v>
      </c>
      <c r="L4">
        <v>120</v>
      </c>
      <c r="M4">
        <v>143</v>
      </c>
      <c r="N4">
        <v>147</v>
      </c>
      <c r="P4" s="2">
        <f t="shared" si="0"/>
        <v>1843</v>
      </c>
      <c r="Q4" s="30">
        <f t="shared" ref="Q4:Q14" si="1">P4/13</f>
        <v>141.76923076923077</v>
      </c>
      <c r="R4">
        <f t="shared" ref="R4:R10" si="2">RANK(Q4,$Q$3:$Q$10)</f>
        <v>1</v>
      </c>
      <c r="T4">
        <f>LARGE($B$3:$N$12,2)</f>
        <v>165</v>
      </c>
    </row>
    <row r="5" spans="1:20" x14ac:dyDescent="0.25">
      <c r="A5" s="3" t="s">
        <v>48</v>
      </c>
      <c r="B5">
        <v>128</v>
      </c>
      <c r="C5">
        <v>75</v>
      </c>
      <c r="D5">
        <v>127</v>
      </c>
      <c r="E5">
        <v>141</v>
      </c>
      <c r="F5">
        <v>98</v>
      </c>
      <c r="G5">
        <v>105</v>
      </c>
      <c r="H5">
        <v>153</v>
      </c>
      <c r="I5">
        <v>131</v>
      </c>
      <c r="J5">
        <v>120</v>
      </c>
      <c r="K5">
        <v>121</v>
      </c>
      <c r="L5">
        <v>84</v>
      </c>
      <c r="M5">
        <v>111</v>
      </c>
      <c r="N5">
        <v>108</v>
      </c>
      <c r="P5" s="2">
        <f t="shared" si="0"/>
        <v>1502</v>
      </c>
      <c r="Q5" s="20">
        <f t="shared" si="1"/>
        <v>115.53846153846153</v>
      </c>
      <c r="R5">
        <f t="shared" si="2"/>
        <v>6</v>
      </c>
      <c r="T5">
        <f>LARGE($B$3:$N$12,3)</f>
        <v>162</v>
      </c>
    </row>
    <row r="6" spans="1:20" x14ac:dyDescent="0.25">
      <c r="A6" s="3" t="s">
        <v>98</v>
      </c>
      <c r="B6">
        <v>123</v>
      </c>
      <c r="C6">
        <v>145</v>
      </c>
      <c r="D6">
        <v>103</v>
      </c>
      <c r="E6">
        <v>97</v>
      </c>
      <c r="F6">
        <v>129</v>
      </c>
      <c r="G6">
        <v>101</v>
      </c>
      <c r="H6">
        <v>73</v>
      </c>
      <c r="I6">
        <v>98</v>
      </c>
      <c r="J6">
        <v>102</v>
      </c>
      <c r="K6">
        <v>132</v>
      </c>
      <c r="L6">
        <v>93</v>
      </c>
      <c r="M6">
        <v>112</v>
      </c>
      <c r="N6">
        <v>105</v>
      </c>
      <c r="P6" s="2">
        <f t="shared" si="0"/>
        <v>1413</v>
      </c>
      <c r="Q6" s="20">
        <f t="shared" si="1"/>
        <v>108.69230769230769</v>
      </c>
      <c r="R6">
        <f t="shared" si="2"/>
        <v>7</v>
      </c>
      <c r="T6">
        <f>LARGE($B$3:$N$12,4)</f>
        <v>160</v>
      </c>
    </row>
    <row r="7" spans="1:20" x14ac:dyDescent="0.25">
      <c r="A7" s="3" t="s">
        <v>100</v>
      </c>
      <c r="B7">
        <v>146</v>
      </c>
      <c r="C7">
        <v>128</v>
      </c>
      <c r="D7">
        <v>112</v>
      </c>
      <c r="E7">
        <v>153</v>
      </c>
      <c r="F7">
        <v>91</v>
      </c>
      <c r="G7">
        <v>128</v>
      </c>
      <c r="H7">
        <v>138</v>
      </c>
      <c r="I7">
        <v>112</v>
      </c>
      <c r="J7">
        <v>99</v>
      </c>
      <c r="K7">
        <v>127</v>
      </c>
      <c r="L7">
        <v>85</v>
      </c>
      <c r="M7">
        <v>123</v>
      </c>
      <c r="N7">
        <v>125</v>
      </c>
      <c r="P7" s="2">
        <f t="shared" si="0"/>
        <v>1567</v>
      </c>
      <c r="Q7" s="30">
        <f t="shared" si="1"/>
        <v>120.53846153846153</v>
      </c>
      <c r="R7">
        <f t="shared" si="2"/>
        <v>3</v>
      </c>
      <c r="T7">
        <f>LARGE($B$3:$N$12,5)</f>
        <v>160</v>
      </c>
    </row>
    <row r="8" spans="1:20" x14ac:dyDescent="0.25">
      <c r="A8" s="3" t="s">
        <v>52</v>
      </c>
      <c r="B8">
        <v>165</v>
      </c>
      <c r="C8">
        <v>130</v>
      </c>
      <c r="D8">
        <v>130</v>
      </c>
      <c r="E8">
        <v>122</v>
      </c>
      <c r="F8">
        <v>162</v>
      </c>
      <c r="G8">
        <v>137</v>
      </c>
      <c r="H8">
        <v>110</v>
      </c>
      <c r="I8">
        <v>101</v>
      </c>
      <c r="J8">
        <v>112</v>
      </c>
      <c r="K8">
        <v>156</v>
      </c>
      <c r="L8">
        <v>131</v>
      </c>
      <c r="M8">
        <v>139</v>
      </c>
      <c r="N8">
        <v>135</v>
      </c>
      <c r="P8" s="2">
        <f t="shared" si="0"/>
        <v>1730</v>
      </c>
      <c r="Q8" s="20">
        <f t="shared" si="1"/>
        <v>133.07692307692307</v>
      </c>
      <c r="R8">
        <f t="shared" si="2"/>
        <v>2</v>
      </c>
      <c r="T8">
        <f>LARGE($B$3:$N$12,6)</f>
        <v>160</v>
      </c>
    </row>
    <row r="9" spans="1:20" x14ac:dyDescent="0.25">
      <c r="A9" s="3" t="s">
        <v>99</v>
      </c>
      <c r="B9">
        <v>140</v>
      </c>
      <c r="C9">
        <v>102</v>
      </c>
      <c r="D9">
        <v>128</v>
      </c>
      <c r="E9">
        <v>83</v>
      </c>
      <c r="F9">
        <v>107</v>
      </c>
      <c r="G9">
        <v>129</v>
      </c>
      <c r="H9">
        <v>138</v>
      </c>
      <c r="I9">
        <v>138</v>
      </c>
      <c r="J9">
        <v>160</v>
      </c>
      <c r="K9">
        <v>85</v>
      </c>
      <c r="L9">
        <v>120</v>
      </c>
      <c r="M9">
        <v>118</v>
      </c>
      <c r="N9">
        <v>92</v>
      </c>
      <c r="P9" s="2">
        <f t="shared" si="0"/>
        <v>1540</v>
      </c>
      <c r="Q9" s="20">
        <f t="shared" si="1"/>
        <v>118.46153846153847</v>
      </c>
      <c r="R9">
        <f t="shared" si="2"/>
        <v>5</v>
      </c>
      <c r="T9">
        <f>LARGE($B$3:$N$12,7)</f>
        <v>157</v>
      </c>
    </row>
    <row r="10" spans="1:20" x14ac:dyDescent="0.25">
      <c r="A10" s="3" t="s">
        <v>29</v>
      </c>
      <c r="B10">
        <v>99</v>
      </c>
      <c r="C10">
        <v>134</v>
      </c>
      <c r="D10">
        <v>124</v>
      </c>
      <c r="E10">
        <v>107</v>
      </c>
      <c r="F10">
        <v>131</v>
      </c>
      <c r="G10">
        <v>160</v>
      </c>
      <c r="H10">
        <v>114</v>
      </c>
      <c r="I10">
        <v>71</v>
      </c>
      <c r="J10">
        <v>105</v>
      </c>
      <c r="K10">
        <v>143</v>
      </c>
      <c r="L10">
        <v>109</v>
      </c>
      <c r="M10">
        <v>119</v>
      </c>
      <c r="N10">
        <v>149</v>
      </c>
      <c r="P10" s="2">
        <f t="shared" si="0"/>
        <v>1565</v>
      </c>
      <c r="Q10" s="30">
        <f t="shared" si="1"/>
        <v>120.38461538461539</v>
      </c>
      <c r="R10">
        <f t="shared" si="2"/>
        <v>4</v>
      </c>
      <c r="T10">
        <f>LARGE($B$3:$N$12,8)</f>
        <v>156</v>
      </c>
    </row>
    <row r="11" spans="1:20" x14ac:dyDescent="0.25">
      <c r="P11" s="2"/>
      <c r="Q11" s="30"/>
      <c r="T11">
        <f>LARGE($B$3:$N$12,9)</f>
        <v>153</v>
      </c>
    </row>
    <row r="12" spans="1:20" x14ac:dyDescent="0.25">
      <c r="P12" s="2"/>
      <c r="Q12" s="20"/>
    </row>
    <row r="13" spans="1:20" x14ac:dyDescent="0.25">
      <c r="A13" s="1"/>
      <c r="P13" s="2"/>
      <c r="Q13" s="4"/>
    </row>
    <row r="14" spans="1:20" x14ac:dyDescent="0.25">
      <c r="A14" s="1" t="s">
        <v>54</v>
      </c>
      <c r="B14" s="4">
        <f>AVERAGE(B3:B10)</f>
        <v>130.375</v>
      </c>
      <c r="C14" s="4">
        <f t="shared" ref="C14:N14" si="3">AVERAGE(C3:C10)</f>
        <v>118.75</v>
      </c>
      <c r="D14" s="4">
        <f t="shared" si="3"/>
        <v>122.625</v>
      </c>
      <c r="E14" s="4">
        <f t="shared" si="3"/>
        <v>115.625</v>
      </c>
      <c r="F14" s="4">
        <f t="shared" si="3"/>
        <v>119.875</v>
      </c>
      <c r="G14" s="4">
        <f t="shared" si="3"/>
        <v>118.375</v>
      </c>
      <c r="H14" s="4">
        <f t="shared" si="3"/>
        <v>123.875</v>
      </c>
      <c r="I14" s="4">
        <f t="shared" si="3"/>
        <v>112.25</v>
      </c>
      <c r="J14" s="4">
        <f t="shared" si="3"/>
        <v>120.25</v>
      </c>
      <c r="K14" s="4">
        <f t="shared" si="3"/>
        <v>131</v>
      </c>
      <c r="L14" s="4">
        <f t="shared" si="3"/>
        <v>105.5</v>
      </c>
      <c r="M14" s="4">
        <f t="shared" si="3"/>
        <v>122</v>
      </c>
      <c r="N14" s="4">
        <f t="shared" si="3"/>
        <v>119.5</v>
      </c>
      <c r="O14" s="4"/>
      <c r="P14" s="2">
        <f>SUM(B14:O14)</f>
        <v>1560</v>
      </c>
      <c r="Q14" s="4">
        <f t="shared" si="1"/>
        <v>120</v>
      </c>
    </row>
    <row r="15" spans="1:20" x14ac:dyDescent="0.25">
      <c r="A15" s="23" t="s">
        <v>55</v>
      </c>
      <c r="B15" s="23">
        <f t="shared" ref="B15:N15" si="4">LARGE(B3:B12,1)</f>
        <v>165</v>
      </c>
      <c r="C15" s="23">
        <f t="shared" si="4"/>
        <v>145</v>
      </c>
      <c r="D15" s="23">
        <f t="shared" si="4"/>
        <v>149</v>
      </c>
      <c r="E15" s="23">
        <f t="shared" si="4"/>
        <v>153</v>
      </c>
      <c r="F15" s="23">
        <f t="shared" si="4"/>
        <v>162</v>
      </c>
      <c r="G15" s="23">
        <f t="shared" si="4"/>
        <v>160</v>
      </c>
      <c r="H15" s="23">
        <f t="shared" si="4"/>
        <v>160</v>
      </c>
      <c r="I15" s="23">
        <f t="shared" si="4"/>
        <v>146</v>
      </c>
      <c r="J15" s="23">
        <f t="shared" si="4"/>
        <v>160</v>
      </c>
      <c r="K15" s="23">
        <f t="shared" si="4"/>
        <v>205</v>
      </c>
      <c r="L15" s="23">
        <f t="shared" si="4"/>
        <v>131</v>
      </c>
      <c r="M15" s="23">
        <f t="shared" si="4"/>
        <v>143</v>
      </c>
      <c r="N15" s="23">
        <f t="shared" si="4"/>
        <v>149</v>
      </c>
    </row>
    <row r="16" spans="1:20" x14ac:dyDescent="0.25">
      <c r="A16" s="24" t="s">
        <v>56</v>
      </c>
      <c r="B16" s="24">
        <f>SMALL(B3:B10,1)</f>
        <v>85</v>
      </c>
      <c r="C16" s="24">
        <f t="shared" ref="C16:N16" si="5">SMALL(C3:C10,1)</f>
        <v>75</v>
      </c>
      <c r="D16" s="24">
        <f t="shared" si="5"/>
        <v>103</v>
      </c>
      <c r="E16" s="24">
        <f t="shared" si="5"/>
        <v>83</v>
      </c>
      <c r="F16" s="24">
        <f t="shared" si="5"/>
        <v>91</v>
      </c>
      <c r="G16" s="24">
        <f t="shared" si="5"/>
        <v>90</v>
      </c>
      <c r="H16" s="24">
        <f t="shared" si="5"/>
        <v>73</v>
      </c>
      <c r="I16" s="24">
        <f t="shared" si="5"/>
        <v>71</v>
      </c>
      <c r="J16" s="24">
        <f t="shared" si="5"/>
        <v>99</v>
      </c>
      <c r="K16" s="24">
        <f t="shared" si="5"/>
        <v>79</v>
      </c>
      <c r="L16" s="24">
        <f t="shared" si="5"/>
        <v>84</v>
      </c>
      <c r="M16" s="24">
        <f t="shared" si="5"/>
        <v>111</v>
      </c>
      <c r="N16" s="24">
        <f t="shared" si="5"/>
        <v>92</v>
      </c>
    </row>
    <row r="18" spans="1:3" x14ac:dyDescent="0.25">
      <c r="A18" s="1"/>
      <c r="B18" s="29"/>
      <c r="C18" s="29"/>
    </row>
    <row r="19" spans="1:3" x14ac:dyDescent="0.25">
      <c r="B19" s="28"/>
      <c r="C19" s="28"/>
    </row>
    <row r="20" spans="1:3" x14ac:dyDescent="0.25">
      <c r="B20" s="28"/>
      <c r="C20" s="28"/>
    </row>
    <row r="21" spans="1:3" x14ac:dyDescent="0.25">
      <c r="B21" s="28"/>
      <c r="C21" s="28"/>
    </row>
    <row r="22" spans="1:3" x14ac:dyDescent="0.25">
      <c r="B22" s="28"/>
      <c r="C22" s="28"/>
    </row>
    <row r="23" spans="1:3" x14ac:dyDescent="0.25">
      <c r="B23" s="28"/>
      <c r="C23" s="28"/>
    </row>
    <row r="24" spans="1:3" x14ac:dyDescent="0.25">
      <c r="B24" s="28"/>
      <c r="C24" s="28"/>
    </row>
    <row r="25" spans="1:3" x14ac:dyDescent="0.25">
      <c r="B25" s="28"/>
      <c r="C25" s="28"/>
    </row>
    <row r="26" spans="1:3" x14ac:dyDescent="0.25">
      <c r="B26" s="28"/>
      <c r="C26" s="28"/>
    </row>
    <row r="27" spans="1:3" x14ac:dyDescent="0.25">
      <c r="B27" s="28"/>
      <c r="C27" s="28"/>
    </row>
    <row r="28" spans="1:3" x14ac:dyDescent="0.25">
      <c r="B28" s="28"/>
      <c r="C28" s="28"/>
    </row>
    <row r="29" spans="1:3" x14ac:dyDescent="0.25">
      <c r="B29" s="28"/>
      <c r="C29" s="28"/>
    </row>
    <row r="30" spans="1:3" x14ac:dyDescent="0.25">
      <c r="B30" s="28"/>
      <c r="C30" s="28"/>
    </row>
    <row r="31" spans="1:3" x14ac:dyDescent="0.25">
      <c r="B31" s="28"/>
      <c r="C31" s="28"/>
    </row>
    <row r="32" spans="1:3" x14ac:dyDescent="0.25">
      <c r="A32" s="1"/>
      <c r="B32" s="29"/>
      <c r="C32" s="29"/>
    </row>
  </sheetData>
  <conditionalFormatting sqref="B3:B12">
    <cfRule type="top10" dxfId="39" priority="25" bottom="1" rank="1"/>
    <cfRule type="top10" dxfId="38" priority="26" rank="1"/>
  </conditionalFormatting>
  <conditionalFormatting sqref="C3:C12">
    <cfRule type="top10" dxfId="37" priority="23" bottom="1" rank="1"/>
    <cfRule type="top10" dxfId="36" priority="24" rank="1"/>
  </conditionalFormatting>
  <conditionalFormatting sqref="D3:D12">
    <cfRule type="top10" dxfId="35" priority="21" bottom="1" rank="1"/>
    <cfRule type="top10" dxfId="34" priority="22" rank="1"/>
  </conditionalFormatting>
  <conditionalFormatting sqref="E3:E12">
    <cfRule type="top10" dxfId="33" priority="19" bottom="1" rank="1"/>
    <cfRule type="top10" dxfId="32" priority="20" rank="1"/>
  </conditionalFormatting>
  <conditionalFormatting sqref="F3:F12">
    <cfRule type="top10" dxfId="31" priority="17" bottom="1" rank="1"/>
    <cfRule type="top10" dxfId="30" priority="18" rank="1"/>
  </conditionalFormatting>
  <conditionalFormatting sqref="G3:G12">
    <cfRule type="top10" dxfId="29" priority="15" bottom="1" rank="1"/>
    <cfRule type="top10" dxfId="28" priority="16" rank="1"/>
  </conditionalFormatting>
  <conditionalFormatting sqref="H3:H12">
    <cfRule type="top10" dxfId="27" priority="13" bottom="1" rank="1"/>
    <cfRule type="top10" dxfId="26" priority="14" rank="1"/>
  </conditionalFormatting>
  <conditionalFormatting sqref="I3:I12">
    <cfRule type="top10" dxfId="25" priority="11" bottom="1" rank="1"/>
    <cfRule type="top10" dxfId="24" priority="12" rank="1"/>
  </conditionalFormatting>
  <conditionalFormatting sqref="J3:J12">
    <cfRule type="top10" dxfId="23" priority="9" bottom="1" rank="1"/>
    <cfRule type="top10" dxfId="22" priority="10" rank="1"/>
  </conditionalFormatting>
  <conditionalFormatting sqref="K3:K12">
    <cfRule type="top10" dxfId="21" priority="7" bottom="1" rank="1"/>
    <cfRule type="top10" dxfId="20" priority="8" rank="1"/>
  </conditionalFormatting>
  <conditionalFormatting sqref="L3:L12">
    <cfRule type="top10" dxfId="19" priority="5" bottom="1" rank="1"/>
    <cfRule type="top10" dxfId="18" priority="6" rank="1"/>
  </conditionalFormatting>
  <conditionalFormatting sqref="M3:M12">
    <cfRule type="top10" dxfId="17" priority="3" bottom="1" rank="1"/>
    <cfRule type="top10" dxfId="16" priority="4" rank="1"/>
  </conditionalFormatting>
  <conditionalFormatting sqref="N3:N12">
    <cfRule type="top10" dxfId="15" priority="1" bottom="1" rank="1"/>
    <cfRule type="top10" dxfId="14" priority="2" rank="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Records</vt:lpstr>
      <vt:lpstr>Master Record (To Filter)</vt:lpstr>
      <vt:lpstr>Pivot</vt:lpstr>
      <vt:lpstr>Weekly Data</vt:lpstr>
      <vt:lpstr>2020 Data</vt:lpstr>
      <vt:lpstr>2019 Data</vt:lpstr>
      <vt:lpstr>2018 Data</vt:lpstr>
      <vt:lpstr>2017 Data</vt:lpstr>
      <vt:lpstr>2016 Data</vt:lpstr>
      <vt:lpstr>Sheet10</vt:lpstr>
      <vt:lpstr>Master Record (formulas)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Luke Borglin</dc:creator>
  <cp:lastModifiedBy>Luke Borglin</cp:lastModifiedBy>
  <dcterms:created xsi:type="dcterms:W3CDTF">2020-12-03T15:44:20Z</dcterms:created>
  <dcterms:modified xsi:type="dcterms:W3CDTF">2020-12-10T00:34:18Z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ef9234e-452c-4689-9386-e051ed5925e0_Enabled">
    <vt:lpwstr>true</vt:lpwstr>
  </property>
  <property fmtid="{D5CDD505-2E9C-101B-9397-08002B2CF9AE}" pid="3" name="MSIP_Label_0ef9234e-452c-4689-9386-e051ed5925e0_SetDate">
    <vt:lpwstr>2020-12-04T03:20:41Z</vt:lpwstr>
  </property>
  <property fmtid="{D5CDD505-2E9C-101B-9397-08002B2CF9AE}" pid="4" name="MSIP_Label_0ef9234e-452c-4689-9386-e051ed5925e0_Method">
    <vt:lpwstr>Standard</vt:lpwstr>
  </property>
  <property fmtid="{D5CDD505-2E9C-101B-9397-08002B2CF9AE}" pid="5" name="MSIP_Label_0ef9234e-452c-4689-9386-e051ed5925e0_Name">
    <vt:lpwstr>0ef9234e-452c-4689-9386-e051ed5925e0</vt:lpwstr>
  </property>
  <property fmtid="{D5CDD505-2E9C-101B-9397-08002B2CF9AE}" pid="6" name="MSIP_Label_0ef9234e-452c-4689-9386-e051ed5925e0_SiteId">
    <vt:lpwstr>c9c663da-fd63-4b55-8328-b5d409e1cf59</vt:lpwstr>
  </property>
  <property fmtid="{D5CDD505-2E9C-101B-9397-08002B2CF9AE}" pid="7" name="MSIP_Label_0ef9234e-452c-4689-9386-e051ed5925e0_ActionId">
    <vt:lpwstr>e3d1e9e0-f3af-45ad-8bb2-0000fed9c8c7</vt:lpwstr>
  </property>
  <property fmtid="{D5CDD505-2E9C-101B-9397-08002B2CF9AE}" pid="8" name="MSIP_Label_0ef9234e-452c-4689-9386-e051ed5925e0_ContentBits">
    <vt:lpwstr>0</vt:lpwstr>
  </property>
</Properties>
</file>